
<file path=[Content_Types].xml><?xml version="1.0" encoding="utf-8"?>
<Types xmlns="http://schemas.openxmlformats.org/package/2006/content-types">
  <Default Extension="bin" ContentType="application/vnd.openxmlformats-officedocument.oleObject"/>
  <Default Extension="wmf" ContentType="image/x-wmf"/>
  <Default Extension="rels" ContentType="application/vnd.openxmlformats-package.relationships+xml"/>
  <Default Extension="xml" ContentType="application/xml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5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6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8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9.xml" ContentType="application/vnd.openxmlformats-officedocument.drawing+xml"/>
  <Override PartName="/xl/charts/chart40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1.xml" ContentType="application/vnd.openxmlformats-officedocument.spreadsheetml.comments+xml"/>
  <Override PartName="/xl/charts/chart4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printerSettings/printerSettings1.bin" ContentType="application/vnd.openxmlformats-officedocument.spreadsheetml.printerSettings"/>
  <Override PartName="/xl/drawings/drawing12.xml" ContentType="application/vnd.openxmlformats-officedocument.drawing+xml"/>
  <Override PartName="/xl/charts/chart4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13.xml" ContentType="application/vnd.openxmlformats-officedocument.drawing+xml"/>
  <Override PartName="/xl/comments2.xml" ContentType="application/vnd.openxmlformats-officedocument.spreadsheetml.comments+xml"/>
  <Override PartName="/xl/charts/chart5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5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5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54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nko\Documents\Pecar-UK.com 1 dec 16\"/>
    </mc:Choice>
  </mc:AlternateContent>
  <bookViews>
    <workbookView xWindow="9708" yWindow="-12" windowWidth="9540" windowHeight="8112"/>
  </bookViews>
  <sheets>
    <sheet name="11.1.1" sheetId="28" r:id="rId1"/>
    <sheet name="11.2.2-4,11.2.1.1-4" sheetId="3" r:id="rId2"/>
    <sheet name="11.2.5" sheetId="1" r:id="rId3"/>
    <sheet name="11.2.6-33" sheetId="2" r:id="rId4"/>
    <sheet name="11.2.2.1-3" sheetId="34" r:id="rId5"/>
    <sheet name="11.3.1.1-5" sheetId="9" r:id="rId6"/>
    <sheet name="11.3.1.6" sheetId="10" r:id="rId7"/>
    <sheet name="11.3.2.1-2" sheetId="12" r:id="rId8"/>
    <sheet name="11.3.2.4" sheetId="14" r:id="rId9"/>
    <sheet name="11.3.3.2" sheetId="15" r:id="rId10"/>
    <sheet name="11.3.3.4" sheetId="17" r:id="rId11"/>
    <sheet name="11.3.4.3" sheetId="18" r:id="rId12"/>
    <sheet name="11.3.4.4" sheetId="29" r:id="rId13"/>
    <sheet name="11.3.4.3-4" sheetId="20" r:id="rId14"/>
    <sheet name="11.5.1-4" sheetId="30" r:id="rId15"/>
    <sheet name="11.5.6-10" sheetId="32" r:id="rId16"/>
    <sheet name="11.5.11-13" sheetId="23" r:id="rId17"/>
    <sheet name="11.6.1" sheetId="24" r:id="rId18"/>
    <sheet name="11.6.3" sheetId="33" r:id="rId19"/>
    <sheet name="11.8.1-14" sheetId="43" r:id="rId20"/>
    <sheet name="11.8.15-17" sheetId="41" r:id="rId21"/>
    <sheet name="11.8.18-22" sheetId="44" r:id="rId22"/>
  </sheets>
  <definedNames>
    <definedName name="solver_adj" localSheetId="7" hidden="1">'11.3.2.1-2'!$E$9:$K$9</definedName>
    <definedName name="solver_adj" localSheetId="8" hidden="1">'11.3.2.4'!$E$9:$K$9</definedName>
    <definedName name="solver_adj" localSheetId="10" hidden="1">'11.3.3.4'!$E$3</definedName>
    <definedName name="solver_adj" localSheetId="14" hidden="1">'11.5.1-4'!$E$2:$E$3</definedName>
    <definedName name="solver_adj" localSheetId="15" hidden="1">'11.5.6-10'!$F$2:$F$3</definedName>
    <definedName name="solver_adj" localSheetId="19" hidden="1">'11.8.1-14'!$J$3:$J$5</definedName>
    <definedName name="solver_adj" localSheetId="20" hidden="1">'11.8.15-17'!#REF!</definedName>
    <definedName name="solver_adj" localSheetId="21" hidden="1">'11.8.18-22'!$J$3:$J$8</definedName>
    <definedName name="solver_cvg" localSheetId="7" hidden="1">0.0001</definedName>
    <definedName name="solver_cvg" localSheetId="8" hidden="1">0.0001</definedName>
    <definedName name="solver_cvg" localSheetId="10" hidden="1">0.0001</definedName>
    <definedName name="solver_cvg" localSheetId="15" hidden="1">0.0001</definedName>
    <definedName name="solver_cvg" localSheetId="19" hidden="1">0.0001</definedName>
    <definedName name="solver_cvg" localSheetId="20" hidden="1">0.0001</definedName>
    <definedName name="solver_cvg" localSheetId="21" hidden="1">0.0001</definedName>
    <definedName name="solver_drv" localSheetId="7" hidden="1">1</definedName>
    <definedName name="solver_drv" localSheetId="8" hidden="1">1</definedName>
    <definedName name="solver_drv" localSheetId="10" hidden="1">1</definedName>
    <definedName name="solver_drv" localSheetId="15" hidden="1">1</definedName>
    <definedName name="solver_drv" localSheetId="19" hidden="1">1</definedName>
    <definedName name="solver_drv" localSheetId="20" hidden="1">1</definedName>
    <definedName name="solver_drv" localSheetId="21" hidden="1">1</definedName>
    <definedName name="solver_eng" localSheetId="7" hidden="1">1</definedName>
    <definedName name="solver_eng" localSheetId="9" hidden="1">1</definedName>
    <definedName name="solver_eng" localSheetId="14" hidden="1">1</definedName>
    <definedName name="solver_eng" localSheetId="19" hidden="1">1</definedName>
    <definedName name="solver_eng" localSheetId="20" hidden="1">1</definedName>
    <definedName name="solver_eng" localSheetId="21" hidden="1">1</definedName>
    <definedName name="solver_est" localSheetId="7" hidden="1">1</definedName>
    <definedName name="solver_est" localSheetId="8" hidden="1">1</definedName>
    <definedName name="solver_est" localSheetId="10" hidden="1">1</definedName>
    <definedName name="solver_est" localSheetId="15" hidden="1">1</definedName>
    <definedName name="solver_est" localSheetId="19" hidden="1">1</definedName>
    <definedName name="solver_est" localSheetId="20" hidden="1">1</definedName>
    <definedName name="solver_est" localSheetId="21" hidden="1">1</definedName>
    <definedName name="solver_itr" localSheetId="7" hidden="1">100</definedName>
    <definedName name="solver_itr" localSheetId="8" hidden="1">100</definedName>
    <definedName name="solver_itr" localSheetId="10" hidden="1">100</definedName>
    <definedName name="solver_itr" localSheetId="15" hidden="1">100</definedName>
    <definedName name="solver_itr" localSheetId="19" hidden="1">100</definedName>
    <definedName name="solver_itr" localSheetId="20" hidden="1">100</definedName>
    <definedName name="solver_itr" localSheetId="21" hidden="1">100</definedName>
    <definedName name="solver_lhs1" localSheetId="7" hidden="1">'11.3.2.1-2'!$L$2:$L$8</definedName>
    <definedName name="solver_lhs1" localSheetId="8" hidden="1">'11.3.2.4'!$L$2:$L$8</definedName>
    <definedName name="solver_lhs1" localSheetId="10" hidden="1">'11.3.3.4'!$G$2</definedName>
    <definedName name="solver_lhs1" localSheetId="14" hidden="1">'11.5.1-4'!$E$10</definedName>
    <definedName name="solver_lhs1" localSheetId="15" hidden="1">'11.5.6-10'!$F$10</definedName>
    <definedName name="solver_lhs1" localSheetId="19" hidden="1">'11.8.1-14'!$N$3</definedName>
    <definedName name="solver_lhs1" localSheetId="20" hidden="1">'11.8.15-17'!#REF!</definedName>
    <definedName name="solver_lhs1" localSheetId="21" hidden="1">'11.8.18-22'!$N$3</definedName>
    <definedName name="solver_lhs2" localSheetId="7" hidden="1">'11.3.2.1-2'!$M$11</definedName>
    <definedName name="solver_lhs2" localSheetId="8" hidden="1">'11.3.2.4'!$M$11</definedName>
    <definedName name="solver_lhs2" localSheetId="10" hidden="1">'11.3.3.4'!$K$2</definedName>
    <definedName name="solver_lhs2" localSheetId="14" hidden="1">'11.5.1-4'!$E$11</definedName>
    <definedName name="solver_lhs2" localSheetId="15" hidden="1">'11.5.6-10'!$F$11</definedName>
    <definedName name="solver_lhs3" localSheetId="7" hidden="1">'11.3.2.1-2'!$M$12</definedName>
    <definedName name="solver_lhs3" localSheetId="8" hidden="1">'11.3.2.4'!$M$12</definedName>
    <definedName name="solver_lhs4" localSheetId="7" hidden="1">'11.3.2.1-2'!$M$13</definedName>
    <definedName name="solver_lhs4" localSheetId="8" hidden="1">'11.3.2.4'!$M$13</definedName>
    <definedName name="solver_lin" localSheetId="7" hidden="1">2</definedName>
    <definedName name="solver_lin" localSheetId="8" hidden="1">2</definedName>
    <definedName name="solver_lin" localSheetId="10" hidden="1">2</definedName>
    <definedName name="solver_lin" localSheetId="15" hidden="1">2</definedName>
    <definedName name="solver_lin" localSheetId="19" hidden="1">2</definedName>
    <definedName name="solver_lin" localSheetId="20" hidden="1">2</definedName>
    <definedName name="solver_lin" localSheetId="21" hidden="1">2</definedName>
    <definedName name="solver_mip" localSheetId="19" hidden="1">2147483647</definedName>
    <definedName name="solver_mip" localSheetId="20" hidden="1">2147483647</definedName>
    <definedName name="solver_mip" localSheetId="21" hidden="1">2147483647</definedName>
    <definedName name="solver_mni" localSheetId="19" hidden="1">30</definedName>
    <definedName name="solver_mni" localSheetId="20" hidden="1">30</definedName>
    <definedName name="solver_mni" localSheetId="21" hidden="1">30</definedName>
    <definedName name="solver_mrt" localSheetId="19" hidden="1">0.075</definedName>
    <definedName name="solver_mrt" localSheetId="20" hidden="1">0.075</definedName>
    <definedName name="solver_mrt" localSheetId="21" hidden="1">0.075</definedName>
    <definedName name="solver_msl" localSheetId="19" hidden="1">2</definedName>
    <definedName name="solver_msl" localSheetId="20" hidden="1">2</definedName>
    <definedName name="solver_msl" localSheetId="21" hidden="1">2</definedName>
    <definedName name="solver_neg" localSheetId="7" hidden="1">2</definedName>
    <definedName name="solver_neg" localSheetId="8" hidden="1">2</definedName>
    <definedName name="solver_neg" localSheetId="9" hidden="1">1</definedName>
    <definedName name="solver_neg" localSheetId="10" hidden="1">2</definedName>
    <definedName name="solver_neg" localSheetId="14" hidden="1">1</definedName>
    <definedName name="solver_neg" localSheetId="15" hidden="1">2</definedName>
    <definedName name="solver_neg" localSheetId="19" hidden="1">2</definedName>
    <definedName name="solver_neg" localSheetId="20" hidden="1">2</definedName>
    <definedName name="solver_neg" localSheetId="21" hidden="1">2</definedName>
    <definedName name="solver_nod" localSheetId="19" hidden="1">2147483647</definedName>
    <definedName name="solver_nod" localSheetId="20" hidden="1">2147483647</definedName>
    <definedName name="solver_nod" localSheetId="21" hidden="1">2147483647</definedName>
    <definedName name="solver_num" localSheetId="7" hidden="1">4</definedName>
    <definedName name="solver_num" localSheetId="8" hidden="1">4</definedName>
    <definedName name="solver_num" localSheetId="9" hidden="1">0</definedName>
    <definedName name="solver_num" localSheetId="10" hidden="1">2</definedName>
    <definedName name="solver_num" localSheetId="14" hidden="1">2</definedName>
    <definedName name="solver_num" localSheetId="15" hidden="1">2</definedName>
    <definedName name="solver_num" localSheetId="19" hidden="1">1</definedName>
    <definedName name="solver_num" localSheetId="20" hidden="1">1</definedName>
    <definedName name="solver_num" localSheetId="21" hidden="1">1</definedName>
    <definedName name="solver_nwt" localSheetId="7" hidden="1">1</definedName>
    <definedName name="solver_nwt" localSheetId="8" hidden="1">1</definedName>
    <definedName name="solver_nwt" localSheetId="10" hidden="1">1</definedName>
    <definedName name="solver_nwt" localSheetId="15" hidden="1">1</definedName>
    <definedName name="solver_nwt" localSheetId="19" hidden="1">1</definedName>
    <definedName name="solver_nwt" localSheetId="20" hidden="1">1</definedName>
    <definedName name="solver_nwt" localSheetId="21" hidden="1">1</definedName>
    <definedName name="solver_opt" localSheetId="9" hidden="1">'11.3.3.2'!$M$20</definedName>
    <definedName name="solver_opt" localSheetId="14" hidden="1">'11.5.1-4'!$E$9</definedName>
    <definedName name="solver_opt" localSheetId="15" hidden="1">'11.5.6-10'!$F$9</definedName>
    <definedName name="solver_opt" localSheetId="19" hidden="1">'11.8.1-14'!$L$3</definedName>
    <definedName name="solver_opt" localSheetId="20" hidden="1">'11.8.15-17'!#REF!</definedName>
    <definedName name="solver_opt" localSheetId="21" hidden="1">'11.8.18-22'!$L$3</definedName>
    <definedName name="solver_pre" localSheetId="7" hidden="1">0.000001</definedName>
    <definedName name="solver_pre" localSheetId="8" hidden="1">0.000001</definedName>
    <definedName name="solver_pre" localSheetId="10" hidden="1">0.000001</definedName>
    <definedName name="solver_pre" localSheetId="15" hidden="1">0.000001</definedName>
    <definedName name="solver_pre" localSheetId="19" hidden="1">0.000001</definedName>
    <definedName name="solver_pre" localSheetId="20" hidden="1">0.000001</definedName>
    <definedName name="solver_pre" localSheetId="21" hidden="1">0.000001</definedName>
    <definedName name="solver_rbv" localSheetId="19" hidden="1">1</definedName>
    <definedName name="solver_rbv" localSheetId="20" hidden="1">1</definedName>
    <definedName name="solver_rbv" localSheetId="21" hidden="1">1</definedName>
    <definedName name="solver_rel1" localSheetId="7" hidden="1">2</definedName>
    <definedName name="solver_rel1" localSheetId="8" hidden="1">2</definedName>
    <definedName name="solver_rel1" localSheetId="10" hidden="1">2</definedName>
    <definedName name="solver_rel1" localSheetId="14" hidden="1">1</definedName>
    <definedName name="solver_rel1" localSheetId="15" hidden="1">1</definedName>
    <definedName name="solver_rel1" localSheetId="19" hidden="1">3</definedName>
    <definedName name="solver_rel1" localSheetId="20" hidden="1">3</definedName>
    <definedName name="solver_rel1" localSheetId="21" hidden="1">3</definedName>
    <definedName name="solver_rel2" localSheetId="7" hidden="1">1</definedName>
    <definedName name="solver_rel2" localSheetId="8" hidden="1">1</definedName>
    <definedName name="solver_rel2" localSheetId="10" hidden="1">1</definedName>
    <definedName name="solver_rel2" localSheetId="14" hidden="1">1</definedName>
    <definedName name="solver_rel2" localSheetId="15" hidden="1">1</definedName>
    <definedName name="solver_rel3" localSheetId="7" hidden="1">1</definedName>
    <definedName name="solver_rel3" localSheetId="8" hidden="1">1</definedName>
    <definedName name="solver_rel4" localSheetId="7" hidden="1">1</definedName>
    <definedName name="solver_rel4" localSheetId="8" hidden="1">1</definedName>
    <definedName name="solver_rhs1" localSheetId="7" hidden="1">'11.3.2.1-2'!$M$2:$M$8</definedName>
    <definedName name="solver_rhs1" localSheetId="8" hidden="1">'11.3.2.4'!$M$2:$M$8</definedName>
    <definedName name="solver_rhs1" localSheetId="10" hidden="1">'11.3.3.4'!$H$2</definedName>
    <definedName name="solver_rhs1" localSheetId="14" hidden="1">1</definedName>
    <definedName name="solver_rhs1" localSheetId="15" hidden="1">1</definedName>
    <definedName name="solver_rhs1" localSheetId="19" hidden="1">0.99999</definedName>
    <definedName name="solver_rhs1" localSheetId="20" hidden="1">0.99999</definedName>
    <definedName name="solver_rhs1" localSheetId="21" hidden="1">0.99999</definedName>
    <definedName name="solver_rhs2" localSheetId="7" hidden="1">1</definedName>
    <definedName name="solver_rhs2" localSheetId="8" hidden="1">1</definedName>
    <definedName name="solver_rhs2" localSheetId="10" hidden="1">1</definedName>
    <definedName name="solver_rhs2" localSheetId="14" hidden="1">1</definedName>
    <definedName name="solver_rhs2" localSheetId="15" hidden="1">1</definedName>
    <definedName name="solver_rhs3" localSheetId="7" hidden="1">1</definedName>
    <definedName name="solver_rhs3" localSheetId="8" hidden="1">1</definedName>
    <definedName name="solver_rhs4" localSheetId="7" hidden="1">1</definedName>
    <definedName name="solver_rhs4" localSheetId="8" hidden="1">1</definedName>
    <definedName name="solver_rlx" localSheetId="19" hidden="1">1</definedName>
    <definedName name="solver_rlx" localSheetId="20" hidden="1">1</definedName>
    <definedName name="solver_rlx" localSheetId="21" hidden="1">1</definedName>
    <definedName name="solver_rsd" localSheetId="19" hidden="1">0</definedName>
    <definedName name="solver_rsd" localSheetId="20" hidden="1">0</definedName>
    <definedName name="solver_rsd" localSheetId="21" hidden="1">0</definedName>
    <definedName name="solver_scl" localSheetId="7" hidden="1">2</definedName>
    <definedName name="solver_scl" localSheetId="8" hidden="1">2</definedName>
    <definedName name="solver_scl" localSheetId="10" hidden="1">2</definedName>
    <definedName name="solver_scl" localSheetId="15" hidden="1">2</definedName>
    <definedName name="solver_scl" localSheetId="19" hidden="1">1</definedName>
    <definedName name="solver_scl" localSheetId="20" hidden="1">1</definedName>
    <definedName name="solver_scl" localSheetId="21" hidden="1">1</definedName>
    <definedName name="solver_sho" localSheetId="7" hidden="1">2</definedName>
    <definedName name="solver_sho" localSheetId="8" hidden="1">2</definedName>
    <definedName name="solver_sho" localSheetId="10" hidden="1">2</definedName>
    <definedName name="solver_sho" localSheetId="15" hidden="1">2</definedName>
    <definedName name="solver_sho" localSheetId="19" hidden="1">2</definedName>
    <definedName name="solver_sho" localSheetId="20" hidden="1">2</definedName>
    <definedName name="solver_sho" localSheetId="21" hidden="1">2</definedName>
    <definedName name="solver_ssz" localSheetId="19" hidden="1">100</definedName>
    <definedName name="solver_ssz" localSheetId="20" hidden="1">100</definedName>
    <definedName name="solver_ssz" localSheetId="21" hidden="1">100</definedName>
    <definedName name="solver_tim" localSheetId="7" hidden="1">100</definedName>
    <definedName name="solver_tim" localSheetId="8" hidden="1">100</definedName>
    <definedName name="solver_tim" localSheetId="10" hidden="1">100</definedName>
    <definedName name="solver_tim" localSheetId="15" hidden="1">100</definedName>
    <definedName name="solver_tim" localSheetId="19" hidden="1">100</definedName>
    <definedName name="solver_tim" localSheetId="20" hidden="1">100</definedName>
    <definedName name="solver_tim" localSheetId="21" hidden="1">100</definedName>
    <definedName name="solver_tol" localSheetId="7" hidden="1">0.05</definedName>
    <definedName name="solver_tol" localSheetId="8" hidden="1">0.05</definedName>
    <definedName name="solver_tol" localSheetId="10" hidden="1">0.05</definedName>
    <definedName name="solver_tol" localSheetId="15" hidden="1">0.05</definedName>
    <definedName name="solver_tol" localSheetId="19" hidden="1">0.05</definedName>
    <definedName name="solver_tol" localSheetId="20" hidden="1">0.05</definedName>
    <definedName name="solver_tol" localSheetId="21" hidden="1">0.05</definedName>
    <definedName name="solver_typ" localSheetId="7" hidden="1">1</definedName>
    <definedName name="solver_typ" localSheetId="8" hidden="1">1</definedName>
    <definedName name="solver_typ" localSheetId="9" hidden="1">1</definedName>
    <definedName name="solver_typ" localSheetId="10" hidden="1">1</definedName>
    <definedName name="solver_typ" localSheetId="14" hidden="1">2</definedName>
    <definedName name="solver_typ" localSheetId="15" hidden="1">2</definedName>
    <definedName name="solver_typ" localSheetId="19" hidden="1">1</definedName>
    <definedName name="solver_typ" localSheetId="20" hidden="1">1</definedName>
    <definedName name="solver_typ" localSheetId="21" hidden="1">1</definedName>
    <definedName name="solver_val" localSheetId="7" hidden="1">0</definedName>
    <definedName name="solver_val" localSheetId="8" hidden="1">0</definedName>
    <definedName name="solver_val" localSheetId="9" hidden="1">0</definedName>
    <definedName name="solver_val" localSheetId="14" hidden="1">0</definedName>
    <definedName name="solver_val" localSheetId="15" hidden="1">0</definedName>
    <definedName name="solver_val" localSheetId="19" hidden="1">0</definedName>
    <definedName name="solver_val" localSheetId="20" hidden="1">0</definedName>
    <definedName name="solver_val" localSheetId="21" hidden="1">0</definedName>
    <definedName name="solver_ver" localSheetId="7" hidden="1">3</definedName>
    <definedName name="solver_ver" localSheetId="9" hidden="1">3</definedName>
    <definedName name="solver_ver" localSheetId="14" hidden="1">3</definedName>
    <definedName name="solver_ver" localSheetId="19" hidden="1">3</definedName>
    <definedName name="solver_ver" localSheetId="20" hidden="1">3</definedName>
    <definedName name="solver_ver" localSheetId="21" hidden="1">3</definedName>
  </definedNames>
  <calcPr calcId="171027"/>
</workbook>
</file>

<file path=xl/calcChain.xml><?xml version="1.0" encoding="utf-8"?>
<calcChain xmlns="http://schemas.openxmlformats.org/spreadsheetml/2006/main">
  <c r="E91" i="44" l="1"/>
  <c r="D91" i="44"/>
  <c r="E90" i="44"/>
  <c r="D90" i="44"/>
  <c r="E89" i="44"/>
  <c r="D89" i="44"/>
  <c r="E88" i="44"/>
  <c r="D88" i="44"/>
  <c r="E87" i="44"/>
  <c r="D87" i="44"/>
  <c r="E86" i="44"/>
  <c r="D86" i="44"/>
  <c r="E85" i="44"/>
  <c r="D85" i="44"/>
  <c r="E84" i="44"/>
  <c r="D84" i="44"/>
  <c r="E83" i="44"/>
  <c r="D83" i="44"/>
  <c r="E82" i="44"/>
  <c r="D82" i="44"/>
  <c r="E81" i="44"/>
  <c r="D81" i="44"/>
  <c r="E80" i="44"/>
  <c r="D80" i="44"/>
  <c r="C91" i="44"/>
  <c r="C90" i="44"/>
  <c r="C89" i="44"/>
  <c r="C88" i="44"/>
  <c r="C87" i="44"/>
  <c r="C86" i="44"/>
  <c r="C85" i="44"/>
  <c r="C84" i="44"/>
  <c r="C83" i="44"/>
  <c r="C82" i="44"/>
  <c r="C81" i="44"/>
  <c r="C80" i="44"/>
  <c r="L91" i="44"/>
  <c r="K91" i="44"/>
  <c r="L90" i="44"/>
  <c r="K90" i="44"/>
  <c r="L89" i="44"/>
  <c r="K89" i="44"/>
  <c r="L88" i="44"/>
  <c r="K88" i="44"/>
  <c r="L87" i="44"/>
  <c r="K87" i="44"/>
  <c r="L86" i="44"/>
  <c r="K86" i="44"/>
  <c r="L85" i="44"/>
  <c r="K85" i="44"/>
  <c r="L84" i="44"/>
  <c r="K84" i="44"/>
  <c r="L83" i="44"/>
  <c r="K83" i="44"/>
  <c r="L82" i="44"/>
  <c r="K82" i="44"/>
  <c r="L81" i="44"/>
  <c r="K81" i="44"/>
  <c r="L80" i="44"/>
  <c r="K80" i="44"/>
  <c r="J91" i="44"/>
  <c r="J90" i="44"/>
  <c r="J89" i="44"/>
  <c r="J88" i="44"/>
  <c r="J87" i="44"/>
  <c r="J86" i="44"/>
  <c r="J85" i="44"/>
  <c r="J84" i="44"/>
  <c r="J83" i="44"/>
  <c r="J82" i="44"/>
  <c r="J81" i="44"/>
  <c r="J80" i="44"/>
  <c r="I91" i="44"/>
  <c r="I90" i="44"/>
  <c r="I89" i="44"/>
  <c r="I88" i="44"/>
  <c r="I87" i="44"/>
  <c r="I86" i="44"/>
  <c r="I85" i="44"/>
  <c r="I84" i="44"/>
  <c r="I83" i="44"/>
  <c r="I82" i="44"/>
  <c r="I81" i="44"/>
  <c r="I80" i="44"/>
  <c r="C3" i="44" a="1"/>
  <c r="C10" i="44" s="1"/>
  <c r="T5" i="44"/>
  <c r="S5" i="44"/>
  <c r="R5" i="44"/>
  <c r="Q5" i="44"/>
  <c r="W3" i="44"/>
  <c r="V3" i="44"/>
  <c r="U3" i="44"/>
  <c r="T3" i="44"/>
  <c r="S3" i="44"/>
  <c r="R3" i="44"/>
  <c r="Q3" i="44"/>
  <c r="N3" i="44"/>
  <c r="M3" i="44"/>
  <c r="L3" i="44"/>
  <c r="H1" i="44"/>
  <c r="C73" i="44" l="1"/>
  <c r="F73" i="44" s="1"/>
  <c r="C65" i="44"/>
  <c r="F65" i="44" s="1"/>
  <c r="C57" i="44"/>
  <c r="F57" i="44" s="1"/>
  <c r="C49" i="44"/>
  <c r="F49" i="44" s="1"/>
  <c r="C41" i="44"/>
  <c r="F41" i="44" s="1"/>
  <c r="C33" i="44"/>
  <c r="F33" i="44" s="1"/>
  <c r="C25" i="44"/>
  <c r="F25" i="44" s="1"/>
  <c r="C17" i="44"/>
  <c r="F17" i="44" s="1"/>
  <c r="C9" i="44"/>
  <c r="C77" i="44"/>
  <c r="F77" i="44" s="1"/>
  <c r="C69" i="44"/>
  <c r="F69" i="44" s="1"/>
  <c r="C61" i="44"/>
  <c r="F61" i="44" s="1"/>
  <c r="C53" i="44"/>
  <c r="F53" i="44" s="1"/>
  <c r="C45" i="44"/>
  <c r="F45" i="44" s="1"/>
  <c r="C37" i="44"/>
  <c r="F37" i="44" s="1"/>
  <c r="C29" i="44"/>
  <c r="F29" i="44" s="1"/>
  <c r="C21" i="44"/>
  <c r="F21" i="44" s="1"/>
  <c r="C13" i="44"/>
  <c r="C5" i="44"/>
  <c r="C72" i="44"/>
  <c r="F72" i="44" s="1"/>
  <c r="C64" i="44"/>
  <c r="F64" i="44" s="1"/>
  <c r="C56" i="44"/>
  <c r="F56" i="44" s="1"/>
  <c r="C48" i="44"/>
  <c r="F48" i="44" s="1"/>
  <c r="C40" i="44"/>
  <c r="F40" i="44" s="1"/>
  <c r="C32" i="44"/>
  <c r="F32" i="44" s="1"/>
  <c r="C24" i="44"/>
  <c r="F24" i="44" s="1"/>
  <c r="C16" i="44"/>
  <c r="F16" i="44" s="1"/>
  <c r="C8" i="44"/>
  <c r="C79" i="44"/>
  <c r="F79" i="44" s="1"/>
  <c r="C71" i="44"/>
  <c r="F71" i="44" s="1"/>
  <c r="C63" i="44"/>
  <c r="F63" i="44" s="1"/>
  <c r="C55" i="44"/>
  <c r="F55" i="44" s="1"/>
  <c r="C47" i="44"/>
  <c r="F47" i="44" s="1"/>
  <c r="C39" i="44"/>
  <c r="F39" i="44" s="1"/>
  <c r="C31" i="44"/>
  <c r="F31" i="44" s="1"/>
  <c r="C23" i="44"/>
  <c r="F23" i="44" s="1"/>
  <c r="C15" i="44"/>
  <c r="C7" i="44"/>
  <c r="C78" i="44"/>
  <c r="F78" i="44" s="1"/>
  <c r="C70" i="44"/>
  <c r="F70" i="44" s="1"/>
  <c r="C62" i="44"/>
  <c r="F62" i="44" s="1"/>
  <c r="C54" i="44"/>
  <c r="F54" i="44" s="1"/>
  <c r="C46" i="44"/>
  <c r="F46" i="44" s="1"/>
  <c r="C38" i="44"/>
  <c r="F38" i="44" s="1"/>
  <c r="C30" i="44"/>
  <c r="F30" i="44" s="1"/>
  <c r="C22" i="44"/>
  <c r="F22" i="44" s="1"/>
  <c r="C14" i="44"/>
  <c r="C6" i="44"/>
  <c r="C76" i="44"/>
  <c r="F76" i="44" s="1"/>
  <c r="C68" i="44"/>
  <c r="F68" i="44" s="1"/>
  <c r="C60" i="44"/>
  <c r="F60" i="44" s="1"/>
  <c r="C52" i="44"/>
  <c r="F52" i="44" s="1"/>
  <c r="C44" i="44"/>
  <c r="F44" i="44" s="1"/>
  <c r="C36" i="44"/>
  <c r="F36" i="44" s="1"/>
  <c r="C28" i="44"/>
  <c r="F28" i="44" s="1"/>
  <c r="C20" i="44"/>
  <c r="F20" i="44" s="1"/>
  <c r="C12" i="44"/>
  <c r="C4" i="44"/>
  <c r="C75" i="44"/>
  <c r="F75" i="44" s="1"/>
  <c r="C67" i="44"/>
  <c r="F67" i="44" s="1"/>
  <c r="C59" i="44"/>
  <c r="F59" i="44" s="1"/>
  <c r="C51" i="44"/>
  <c r="F51" i="44" s="1"/>
  <c r="C43" i="44"/>
  <c r="F43" i="44" s="1"/>
  <c r="C35" i="44"/>
  <c r="F35" i="44" s="1"/>
  <c r="C27" i="44"/>
  <c r="F27" i="44" s="1"/>
  <c r="C19" i="44"/>
  <c r="F19" i="44" s="1"/>
  <c r="C11" i="44"/>
  <c r="C3" i="44"/>
  <c r="C74" i="44"/>
  <c r="F74" i="44" s="1"/>
  <c r="C66" i="44"/>
  <c r="F66" i="44" s="1"/>
  <c r="C58" i="44"/>
  <c r="F58" i="44" s="1"/>
  <c r="C50" i="44"/>
  <c r="F50" i="44" s="1"/>
  <c r="C42" i="44"/>
  <c r="F42" i="44" s="1"/>
  <c r="C34" i="44"/>
  <c r="F34" i="44" s="1"/>
  <c r="C26" i="44"/>
  <c r="F26" i="44" s="1"/>
  <c r="C18" i="44"/>
  <c r="F18" i="44" s="1"/>
  <c r="T5" i="43"/>
  <c r="S5" i="43"/>
  <c r="R5" i="43"/>
  <c r="Q5" i="43"/>
  <c r="W3" i="43"/>
  <c r="V3" i="43"/>
  <c r="U3" i="43"/>
  <c r="T3" i="43"/>
  <c r="S3" i="43"/>
  <c r="R3" i="43"/>
  <c r="Q3" i="43"/>
  <c r="N3" i="43"/>
  <c r="M3" i="43"/>
  <c r="L3" i="43"/>
  <c r="H1" i="43"/>
  <c r="C2" i="43" a="1"/>
  <c r="C2" i="43" s="1"/>
  <c r="I12" i="43"/>
  <c r="J12" i="43"/>
  <c r="K12" i="43"/>
  <c r="L12" i="43"/>
  <c r="M12" i="43"/>
  <c r="N12" i="43"/>
  <c r="I13" i="43"/>
  <c r="J13" i="43"/>
  <c r="K13" i="43"/>
  <c r="L13" i="43"/>
  <c r="M13" i="43"/>
  <c r="N13" i="43"/>
  <c r="I14" i="43"/>
  <c r="J14" i="43"/>
  <c r="K14" i="43"/>
  <c r="L14" i="43"/>
  <c r="M14" i="43"/>
  <c r="N14" i="43"/>
  <c r="I15" i="43"/>
  <c r="J15" i="43"/>
  <c r="K15" i="43"/>
  <c r="L15" i="43"/>
  <c r="M15" i="43"/>
  <c r="N15" i="43"/>
  <c r="I16" i="43"/>
  <c r="J16" i="43"/>
  <c r="K16" i="43"/>
  <c r="L16" i="43"/>
  <c r="M16" i="43"/>
  <c r="N16" i="43"/>
  <c r="I17" i="43"/>
  <c r="J17" i="43"/>
  <c r="K17" i="43"/>
  <c r="L17" i="43"/>
  <c r="M17" i="43"/>
  <c r="N17" i="43"/>
  <c r="I18" i="43"/>
  <c r="J18" i="43"/>
  <c r="K18" i="43"/>
  <c r="L18" i="43"/>
  <c r="M18" i="43"/>
  <c r="N18" i="43"/>
  <c r="I19" i="43"/>
  <c r="J19" i="43"/>
  <c r="K19" i="43"/>
  <c r="L19" i="43"/>
  <c r="M19" i="43"/>
  <c r="N19" i="43"/>
  <c r="I20" i="43"/>
  <c r="J20" i="43"/>
  <c r="K20" i="43"/>
  <c r="L20" i="43"/>
  <c r="M20" i="43"/>
  <c r="N20" i="43"/>
  <c r="I21" i="43"/>
  <c r="J21" i="43"/>
  <c r="K21" i="43"/>
  <c r="L21" i="43"/>
  <c r="M21" i="43"/>
  <c r="N21" i="43"/>
  <c r="I22" i="43"/>
  <c r="J22" i="43"/>
  <c r="K22" i="43"/>
  <c r="L22" i="43"/>
  <c r="M22" i="43"/>
  <c r="N22" i="43"/>
  <c r="I23" i="43"/>
  <c r="J23" i="43"/>
  <c r="K23" i="43"/>
  <c r="L23" i="43"/>
  <c r="M23" i="43"/>
  <c r="N23" i="43"/>
  <c r="I24" i="43"/>
  <c r="J24" i="43"/>
  <c r="K24" i="43"/>
  <c r="L24" i="43"/>
  <c r="M24" i="43"/>
  <c r="N24" i="43"/>
  <c r="I25" i="43"/>
  <c r="J25" i="43"/>
  <c r="K25" i="43"/>
  <c r="L25" i="43"/>
  <c r="M25" i="43"/>
  <c r="N25" i="43"/>
  <c r="I26" i="43"/>
  <c r="J26" i="43"/>
  <c r="K26" i="43"/>
  <c r="L26" i="43"/>
  <c r="M26" i="43"/>
  <c r="N26" i="43"/>
  <c r="I27" i="43"/>
  <c r="J27" i="43"/>
  <c r="K27" i="43"/>
  <c r="L27" i="43"/>
  <c r="M27" i="43"/>
  <c r="N27" i="43"/>
  <c r="I28" i="43"/>
  <c r="J28" i="43"/>
  <c r="K28" i="43"/>
  <c r="L28" i="43"/>
  <c r="M28" i="43"/>
  <c r="N28" i="43"/>
  <c r="I29" i="43"/>
  <c r="J29" i="43"/>
  <c r="K29" i="43"/>
  <c r="L29" i="43"/>
  <c r="M29" i="43"/>
  <c r="N29" i="43"/>
  <c r="I30" i="43"/>
  <c r="J30" i="43"/>
  <c r="K30" i="43"/>
  <c r="L30" i="43"/>
  <c r="M30" i="43"/>
  <c r="N30" i="43"/>
  <c r="I31" i="43"/>
  <c r="J31" i="43"/>
  <c r="K31" i="43"/>
  <c r="L31" i="43"/>
  <c r="M31" i="43"/>
  <c r="N31" i="43"/>
  <c r="C61" i="43" l="1"/>
  <c r="F61" i="43" s="1"/>
  <c r="C48" i="43"/>
  <c r="F48" i="43" s="1"/>
  <c r="C37" i="43"/>
  <c r="F37" i="43" s="1"/>
  <c r="C32" i="43"/>
  <c r="F32" i="43" s="1"/>
  <c r="C24" i="43"/>
  <c r="F24" i="43" s="1"/>
  <c r="C16" i="43"/>
  <c r="F16" i="43" s="1"/>
  <c r="C8" i="43"/>
  <c r="F8" i="43" s="1"/>
  <c r="C73" i="43"/>
  <c r="F73" i="43" s="1"/>
  <c r="C66" i="43"/>
  <c r="F66" i="43" s="1"/>
  <c r="C60" i="43"/>
  <c r="F60" i="43" s="1"/>
  <c r="C54" i="43"/>
  <c r="F54" i="43" s="1"/>
  <c r="C47" i="43"/>
  <c r="F47" i="43" s="1"/>
  <c r="C42" i="43"/>
  <c r="F42" i="43" s="1"/>
  <c r="C36" i="43"/>
  <c r="F36" i="43" s="1"/>
  <c r="C25" i="43"/>
  <c r="F25" i="43" s="1"/>
  <c r="C17" i="43"/>
  <c r="F17" i="43" s="1"/>
  <c r="C7" i="43"/>
  <c r="F7" i="43" s="1"/>
  <c r="C72" i="43"/>
  <c r="F72" i="43" s="1"/>
  <c r="C53" i="43"/>
  <c r="F53" i="43" s="1"/>
  <c r="C26" i="43"/>
  <c r="F26" i="43" s="1"/>
  <c r="C18" i="43"/>
  <c r="F18" i="43" s="1"/>
  <c r="C5" i="43"/>
  <c r="F5" i="43" s="1"/>
  <c r="C71" i="43"/>
  <c r="F71" i="43" s="1"/>
  <c r="C65" i="43"/>
  <c r="F65" i="43" s="1"/>
  <c r="C59" i="43"/>
  <c r="F59" i="43" s="1"/>
  <c r="C52" i="43"/>
  <c r="F52" i="43" s="1"/>
  <c r="C46" i="43"/>
  <c r="F46" i="43" s="1"/>
  <c r="C41" i="43"/>
  <c r="F41" i="43" s="1"/>
  <c r="C35" i="43"/>
  <c r="F35" i="43" s="1"/>
  <c r="C27" i="43"/>
  <c r="F27" i="43" s="1"/>
  <c r="C19" i="43"/>
  <c r="F19" i="43" s="1"/>
  <c r="C70" i="43"/>
  <c r="F70" i="43" s="1"/>
  <c r="C64" i="43"/>
  <c r="F64" i="43" s="1"/>
  <c r="C58" i="43"/>
  <c r="F58" i="43" s="1"/>
  <c r="C51" i="43"/>
  <c r="F51" i="43" s="1"/>
  <c r="C45" i="43"/>
  <c r="F45" i="43" s="1"/>
  <c r="C40" i="43"/>
  <c r="F40" i="43" s="1"/>
  <c r="C28" i="43"/>
  <c r="F28" i="43" s="1"/>
  <c r="C20" i="43"/>
  <c r="F20" i="43" s="1"/>
  <c r="C12" i="43"/>
  <c r="F12" i="43" s="1"/>
  <c r="C69" i="43"/>
  <c r="F69" i="43" s="1"/>
  <c r="C57" i="43"/>
  <c r="F57" i="43" s="1"/>
  <c r="C50" i="43"/>
  <c r="F50" i="43" s="1"/>
  <c r="C44" i="43"/>
  <c r="F44" i="43" s="1"/>
  <c r="C39" i="43"/>
  <c r="F39" i="43" s="1"/>
  <c r="C34" i="43"/>
  <c r="F34" i="43" s="1"/>
  <c r="C29" i="43"/>
  <c r="F29" i="43" s="1"/>
  <c r="C21" i="43"/>
  <c r="F21" i="43" s="1"/>
  <c r="C13" i="43"/>
  <c r="F13" i="43" s="1"/>
  <c r="C11" i="43"/>
  <c r="F11" i="43" s="1"/>
  <c r="C68" i="43"/>
  <c r="F68" i="43" s="1"/>
  <c r="C63" i="43"/>
  <c r="F63" i="43" s="1"/>
  <c r="C56" i="43"/>
  <c r="F56" i="43" s="1"/>
  <c r="C38" i="43"/>
  <c r="F38" i="43" s="1"/>
  <c r="C30" i="43"/>
  <c r="F30" i="43" s="1"/>
  <c r="C22" i="43"/>
  <c r="F22" i="43" s="1"/>
  <c r="C14" i="43"/>
  <c r="F14" i="43" s="1"/>
  <c r="C67" i="43"/>
  <c r="F67" i="43" s="1"/>
  <c r="C62" i="43"/>
  <c r="F62" i="43" s="1"/>
  <c r="C55" i="43"/>
  <c r="F55" i="43" s="1"/>
  <c r="C49" i="43"/>
  <c r="F49" i="43" s="1"/>
  <c r="C43" i="43"/>
  <c r="F43" i="43" s="1"/>
  <c r="C33" i="43"/>
  <c r="F33" i="43" s="1"/>
  <c r="C31" i="43"/>
  <c r="F31" i="43" s="1"/>
  <c r="C23" i="43"/>
  <c r="F23" i="43" s="1"/>
  <c r="C15" i="43"/>
  <c r="F15" i="43" s="1"/>
  <c r="C9" i="43"/>
  <c r="F9" i="43" s="1"/>
  <c r="C10" i="43"/>
  <c r="F10" i="43" s="1"/>
  <c r="C6" i="43"/>
  <c r="F6" i="43" s="1"/>
  <c r="C4" i="43"/>
  <c r="F4" i="43" s="1"/>
  <c r="C3" i="43"/>
  <c r="F3" i="43" s="1"/>
  <c r="H3" i="41"/>
  <c r="I3" i="41"/>
  <c r="J3" i="41"/>
  <c r="K3" i="41"/>
  <c r="L3" i="41"/>
  <c r="M3" i="41"/>
  <c r="H4" i="41"/>
  <c r="I4" i="41"/>
  <c r="J4" i="41"/>
  <c r="K4" i="41"/>
  <c r="L4" i="41"/>
  <c r="M4" i="41"/>
  <c r="H5" i="41"/>
  <c r="I5" i="41"/>
  <c r="J5" i="41"/>
  <c r="K5" i="41"/>
  <c r="L5" i="41"/>
  <c r="M5" i="41"/>
  <c r="H6" i="41"/>
  <c r="I6" i="41"/>
  <c r="J6" i="41"/>
  <c r="K6" i="41"/>
  <c r="L6" i="41"/>
  <c r="M6" i="41"/>
  <c r="H7" i="41"/>
  <c r="I7" i="41"/>
  <c r="J7" i="41"/>
  <c r="K7" i="41"/>
  <c r="L7" i="41"/>
  <c r="M7" i="41"/>
  <c r="H8" i="41"/>
  <c r="I8" i="41"/>
  <c r="J8" i="41"/>
  <c r="K8" i="41"/>
  <c r="L8" i="41"/>
  <c r="M8" i="41"/>
  <c r="H9" i="41"/>
  <c r="I9" i="41"/>
  <c r="J9" i="41"/>
  <c r="K9" i="41"/>
  <c r="L9" i="41"/>
  <c r="M9" i="41"/>
  <c r="H10" i="41"/>
  <c r="I10" i="41"/>
  <c r="J10" i="41"/>
  <c r="K10" i="41"/>
  <c r="L10" i="41"/>
  <c r="M10" i="41"/>
  <c r="H11" i="41"/>
  <c r="I11" i="41"/>
  <c r="J11" i="41"/>
  <c r="K11" i="41"/>
  <c r="L11" i="41"/>
  <c r="M11" i="41"/>
  <c r="H12" i="41"/>
  <c r="I12" i="41"/>
  <c r="J12" i="41"/>
  <c r="K12" i="41"/>
  <c r="L12" i="41"/>
  <c r="M12" i="41"/>
  <c r="H13" i="41"/>
  <c r="I13" i="41"/>
  <c r="J13" i="41"/>
  <c r="K13" i="41"/>
  <c r="L13" i="41"/>
  <c r="M13" i="41"/>
  <c r="H14" i="41"/>
  <c r="I14" i="41"/>
  <c r="J14" i="41"/>
  <c r="K14" i="41"/>
  <c r="L14" i="41"/>
  <c r="M14" i="41"/>
  <c r="H15" i="41"/>
  <c r="I15" i="41"/>
  <c r="J15" i="41"/>
  <c r="K15" i="41"/>
  <c r="L15" i="41"/>
  <c r="M15" i="41"/>
  <c r="H16" i="41"/>
  <c r="I16" i="41"/>
  <c r="J16" i="41"/>
  <c r="K16" i="41"/>
  <c r="L16" i="41"/>
  <c r="M16" i="41"/>
  <c r="H17" i="41"/>
  <c r="I17" i="41"/>
  <c r="J17" i="41"/>
  <c r="K17" i="41"/>
  <c r="L17" i="41"/>
  <c r="M17" i="41"/>
  <c r="H18" i="41"/>
  <c r="I18" i="41"/>
  <c r="J18" i="41"/>
  <c r="K18" i="41"/>
  <c r="L18" i="41"/>
  <c r="M18" i="41"/>
  <c r="H19" i="41"/>
  <c r="I19" i="41"/>
  <c r="J19" i="41"/>
  <c r="K19" i="41"/>
  <c r="L19" i="41"/>
  <c r="M19" i="41"/>
  <c r="H20" i="41"/>
  <c r="I20" i="41"/>
  <c r="J20" i="41"/>
  <c r="K20" i="41"/>
  <c r="L20" i="41"/>
  <c r="M20" i="41"/>
  <c r="H21" i="41"/>
  <c r="I21" i="41"/>
  <c r="J21" i="41"/>
  <c r="K21" i="41"/>
  <c r="L21" i="41"/>
  <c r="M21" i="41"/>
  <c r="H22" i="41"/>
  <c r="I22" i="41"/>
  <c r="J22" i="41"/>
  <c r="K22" i="41"/>
  <c r="L22" i="41"/>
  <c r="M22" i="41"/>
  <c r="H23" i="41"/>
  <c r="I23" i="41"/>
  <c r="J23" i="41"/>
  <c r="K23" i="41"/>
  <c r="L23" i="41"/>
  <c r="M23" i="41"/>
  <c r="H24" i="41"/>
  <c r="I24" i="41"/>
  <c r="J24" i="41"/>
  <c r="K24" i="41"/>
  <c r="L24" i="41"/>
  <c r="M24" i="41"/>
  <c r="H25" i="41"/>
  <c r="I25" i="41"/>
  <c r="J25" i="41"/>
  <c r="K25" i="41"/>
  <c r="L25" i="41"/>
  <c r="M25" i="41"/>
  <c r="H26" i="41"/>
  <c r="I26" i="41"/>
  <c r="J26" i="41"/>
  <c r="K26" i="41"/>
  <c r="L26" i="41"/>
  <c r="M26" i="41"/>
  <c r="H27" i="41"/>
  <c r="I27" i="41"/>
  <c r="J27" i="41"/>
  <c r="K27" i="41"/>
  <c r="L27" i="41"/>
  <c r="M27" i="41"/>
  <c r="H80" i="43" l="1"/>
  <c r="C80" i="43" s="1"/>
  <c r="I84" i="43"/>
  <c r="K74" i="43"/>
  <c r="E74" i="43" s="1"/>
  <c r="K80" i="43"/>
  <c r="E80" i="43" s="1"/>
  <c r="H84" i="43"/>
  <c r="C84" i="43" s="1"/>
  <c r="I77" i="43"/>
  <c r="K75" i="43"/>
  <c r="E75" i="43" s="1"/>
  <c r="H79" i="43"/>
  <c r="C79" i="43" s="1"/>
  <c r="J82" i="43"/>
  <c r="D82" i="43" s="1"/>
  <c r="I78" i="43"/>
  <c r="H83" i="43"/>
  <c r="C83" i="43" s="1"/>
  <c r="I76" i="43"/>
  <c r="H77" i="43"/>
  <c r="C77" i="43" s="1"/>
  <c r="J80" i="43"/>
  <c r="D80" i="43" s="1"/>
  <c r="I82" i="43"/>
  <c r="K85" i="43"/>
  <c r="E85" i="43" s="1"/>
  <c r="J78" i="43"/>
  <c r="D78" i="43" s="1"/>
  <c r="K82" i="43"/>
  <c r="E82" i="43" s="1"/>
  <c r="J81" i="43"/>
  <c r="D81" i="43" s="1"/>
  <c r="K78" i="43"/>
  <c r="E78" i="43" s="1"/>
  <c r="H82" i="43"/>
  <c r="C82" i="43" s="1"/>
  <c r="J85" i="43"/>
  <c r="D85" i="43" s="1"/>
  <c r="J75" i="43"/>
  <c r="D75" i="43" s="1"/>
  <c r="H81" i="43"/>
  <c r="C81" i="43" s="1"/>
  <c r="I81" i="43"/>
  <c r="I80" i="43"/>
  <c r="K83" i="43"/>
  <c r="E83" i="43" s="1"/>
  <c r="J74" i="43"/>
  <c r="D74" i="43" s="1"/>
  <c r="K76" i="43"/>
  <c r="E76" i="43" s="1"/>
  <c r="K79" i="43"/>
  <c r="E79" i="43" s="1"/>
  <c r="K84" i="43"/>
  <c r="E84" i="43" s="1"/>
  <c r="J83" i="43"/>
  <c r="D83" i="43" s="1"/>
  <c r="I85" i="43"/>
  <c r="H76" i="43"/>
  <c r="C76" i="43" s="1"/>
  <c r="J84" i="43"/>
  <c r="D84" i="43" s="1"/>
  <c r="H78" i="43"/>
  <c r="C78" i="43" s="1"/>
  <c r="H85" i="43"/>
  <c r="C85" i="43" s="1"/>
  <c r="I74" i="43"/>
  <c r="K77" i="43"/>
  <c r="E77" i="43" s="1"/>
  <c r="I75" i="43"/>
  <c r="H75" i="43"/>
  <c r="C75" i="43" s="1"/>
  <c r="J76" i="43"/>
  <c r="D76" i="43" s="1"/>
  <c r="H74" i="43"/>
  <c r="C74" i="43" s="1"/>
  <c r="J77" i="43"/>
  <c r="D77" i="43" s="1"/>
  <c r="I79" i="43"/>
  <c r="I83" i="43"/>
  <c r="K81" i="43"/>
  <c r="E81" i="43" s="1"/>
  <c r="J79" i="43"/>
  <c r="D79" i="43" s="1"/>
  <c r="Q71" i="43"/>
  <c r="Q72" i="43"/>
  <c r="Q73" i="43"/>
  <c r="T74" i="43"/>
  <c r="R76" i="43"/>
  <c r="U77" i="43"/>
  <c r="S79" i="43"/>
  <c r="V80" i="43"/>
  <c r="Q81" i="43"/>
  <c r="T82" i="43"/>
  <c r="R84" i="43"/>
  <c r="U85" i="43"/>
  <c r="Q87" i="43"/>
  <c r="S88" i="43"/>
  <c r="U89" i="43"/>
  <c r="R71" i="43"/>
  <c r="R72" i="43"/>
  <c r="R73" i="43"/>
  <c r="U74" i="43"/>
  <c r="S76" i="43"/>
  <c r="V77" i="43"/>
  <c r="Q78" i="43"/>
  <c r="T79" i="43"/>
  <c r="R81" i="43"/>
  <c r="U82" i="43"/>
  <c r="S84" i="43"/>
  <c r="V85" i="43"/>
  <c r="R87" i="43"/>
  <c r="T88" i="43"/>
  <c r="V89" i="43"/>
  <c r="S71" i="43"/>
  <c r="S72" i="43"/>
  <c r="S73" i="43"/>
  <c r="V74" i="43"/>
  <c r="Q75" i="43"/>
  <c r="T76" i="43"/>
  <c r="R78" i="43"/>
  <c r="U79" i="43"/>
  <c r="S81" i="43"/>
  <c r="V82" i="43"/>
  <c r="Q83" i="43"/>
  <c r="T84" i="43"/>
  <c r="Q86" i="43"/>
  <c r="S87" i="43"/>
  <c r="U88" i="43"/>
  <c r="Q90" i="43"/>
  <c r="T71" i="43"/>
  <c r="T72" i="43"/>
  <c r="T73" i="43"/>
  <c r="R75" i="43"/>
  <c r="U76" i="43"/>
  <c r="S78" i="43"/>
  <c r="V79" i="43"/>
  <c r="Q80" i="43"/>
  <c r="T81" i="43"/>
  <c r="R83" i="43"/>
  <c r="U84" i="43"/>
  <c r="R86" i="43"/>
  <c r="T87" i="43"/>
  <c r="V88" i="43"/>
  <c r="R90" i="43"/>
  <c r="U71" i="43"/>
  <c r="U72" i="43"/>
  <c r="U73" i="43"/>
  <c r="S75" i="43"/>
  <c r="V76" i="43"/>
  <c r="Q77" i="43"/>
  <c r="T78" i="43"/>
  <c r="R80" i="43"/>
  <c r="U81" i="43"/>
  <c r="S83" i="43"/>
  <c r="V84" i="43"/>
  <c r="S86" i="43"/>
  <c r="Q89" i="43"/>
  <c r="V71" i="43"/>
  <c r="V72" i="43"/>
  <c r="V73" i="43"/>
  <c r="Q74" i="43"/>
  <c r="T75" i="43"/>
  <c r="R77" i="43"/>
  <c r="U78" i="43"/>
  <c r="Q85" i="43"/>
  <c r="U87" i="43"/>
  <c r="S90" i="43"/>
  <c r="T77" i="43"/>
  <c r="V81" i="43"/>
  <c r="V87" i="43"/>
  <c r="V90" i="43"/>
  <c r="R89" i="43"/>
  <c r="U75" i="43"/>
  <c r="T83" i="43"/>
  <c r="R74" i="43"/>
  <c r="S82" i="43"/>
  <c r="T86" i="43"/>
  <c r="T89" i="43"/>
  <c r="V75" i="43"/>
  <c r="S80" i="43"/>
  <c r="U83" i="43"/>
  <c r="R85" i="43"/>
  <c r="R88" i="43"/>
  <c r="Q84" i="43"/>
  <c r="U86" i="43"/>
  <c r="T90" i="43"/>
  <c r="V78" i="43"/>
  <c r="T80" i="43"/>
  <c r="Q82" i="43"/>
  <c r="V83" i="43"/>
  <c r="S85" i="43"/>
  <c r="Q76" i="43"/>
  <c r="U80" i="43"/>
  <c r="R82" i="43"/>
  <c r="T85" i="43"/>
  <c r="S89" i="43"/>
  <c r="S74" i="43"/>
  <c r="R79" i="43"/>
  <c r="S77" i="43"/>
  <c r="V86" i="43"/>
  <c r="U90" i="43"/>
  <c r="Q88" i="43"/>
  <c r="Q79" i="43"/>
  <c r="H2" i="34" l="1"/>
  <c r="H3" i="34"/>
  <c r="H4" i="34"/>
  <c r="H5" i="34"/>
  <c r="H6" i="34"/>
  <c r="H7" i="34"/>
  <c r="H8" i="34"/>
  <c r="H9" i="34"/>
  <c r="H10" i="34"/>
  <c r="H11" i="34"/>
  <c r="H12" i="34"/>
  <c r="H13" i="34"/>
  <c r="H14" i="34"/>
  <c r="H15" i="34"/>
  <c r="H16" i="34"/>
  <c r="H17" i="34"/>
  <c r="H18" i="34"/>
  <c r="H19" i="34"/>
  <c r="H20" i="34"/>
  <c r="H21" i="34"/>
  <c r="H22" i="34"/>
  <c r="H23" i="34"/>
  <c r="H24" i="34"/>
  <c r="H25" i="34"/>
  <c r="H26" i="34"/>
  <c r="H27" i="34"/>
  <c r="H28" i="34"/>
  <c r="H29" i="34"/>
  <c r="H30" i="34"/>
  <c r="H31" i="34"/>
  <c r="G3" i="33" l="1"/>
  <c r="G4" i="33"/>
  <c r="G5" i="33"/>
  <c r="G6" i="33"/>
  <c r="G7" i="33"/>
  <c r="G8" i="33"/>
  <c r="G2" i="33"/>
  <c r="D5" i="9" l="1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4" i="9"/>
  <c r="AE9" i="3"/>
  <c r="AF9" i="3"/>
  <c r="AE10" i="3"/>
  <c r="AF10" i="3"/>
  <c r="AE11" i="3"/>
  <c r="AF11" i="3"/>
  <c r="AE12" i="3"/>
  <c r="AF12" i="3"/>
  <c r="AE13" i="3"/>
  <c r="AF13" i="3"/>
  <c r="AE14" i="3"/>
  <c r="AF14" i="3"/>
  <c r="AE15" i="3"/>
  <c r="AF15" i="3"/>
  <c r="AE16" i="3"/>
  <c r="AF16" i="3"/>
  <c r="AE17" i="3"/>
  <c r="AF17" i="3"/>
  <c r="AE18" i="3"/>
  <c r="AF18" i="3"/>
  <c r="AE19" i="3"/>
  <c r="AF19" i="3"/>
  <c r="AE20" i="3"/>
  <c r="AF20" i="3"/>
  <c r="AE21" i="3"/>
  <c r="AF21" i="3"/>
  <c r="AE22" i="3"/>
  <c r="AF22" i="3"/>
  <c r="AE23" i="3"/>
  <c r="AF23" i="3"/>
  <c r="AE24" i="3"/>
  <c r="AF24" i="3"/>
  <c r="AE25" i="3"/>
  <c r="AF25" i="3"/>
  <c r="AE26" i="3"/>
  <c r="AF26" i="3"/>
  <c r="AE27" i="3"/>
  <c r="AF27" i="3"/>
  <c r="AE28" i="3"/>
  <c r="AF28" i="3"/>
  <c r="AE29" i="3"/>
  <c r="AF29" i="3"/>
  <c r="AE30" i="3"/>
  <c r="AF30" i="3"/>
  <c r="AE31" i="3"/>
  <c r="AF31" i="3"/>
  <c r="AE32" i="3"/>
  <c r="AF32" i="3"/>
  <c r="AE33" i="3"/>
  <c r="AF33" i="3"/>
  <c r="AE34" i="3"/>
  <c r="AF34" i="3"/>
  <c r="AE35" i="3"/>
  <c r="AF35" i="3"/>
  <c r="AE36" i="3"/>
  <c r="AF36" i="3"/>
  <c r="AE37" i="3"/>
  <c r="AF37" i="3"/>
  <c r="AE38" i="3"/>
  <c r="AF38" i="3"/>
  <c r="AE39" i="3"/>
  <c r="AF39" i="3"/>
  <c r="AE40" i="3"/>
  <c r="AF40" i="3"/>
  <c r="AE7" i="3"/>
  <c r="AF7" i="3"/>
  <c r="AE8" i="3"/>
  <c r="AF8" i="3"/>
  <c r="AF6" i="3"/>
  <c r="AE6" i="3"/>
  <c r="AB10" i="3"/>
  <c r="AC10" i="3"/>
  <c r="AB11" i="3"/>
  <c r="AC11" i="3"/>
  <c r="AB12" i="3"/>
  <c r="AC12" i="3"/>
  <c r="AB13" i="3"/>
  <c r="AC13" i="3"/>
  <c r="AB14" i="3"/>
  <c r="AC14" i="3"/>
  <c r="AB15" i="3"/>
  <c r="AC15" i="3"/>
  <c r="AB16" i="3"/>
  <c r="AC16" i="3"/>
  <c r="AB17" i="3"/>
  <c r="AC17" i="3"/>
  <c r="AB18" i="3"/>
  <c r="AC18" i="3"/>
  <c r="AB19" i="3"/>
  <c r="AC19" i="3"/>
  <c r="AB20" i="3"/>
  <c r="AC20" i="3"/>
  <c r="AB21" i="3"/>
  <c r="AC21" i="3"/>
  <c r="AB22" i="3"/>
  <c r="AC22" i="3"/>
  <c r="AB23" i="3"/>
  <c r="AC23" i="3"/>
  <c r="AB24" i="3"/>
  <c r="AC24" i="3"/>
  <c r="AB25" i="3"/>
  <c r="AC25" i="3"/>
  <c r="AB26" i="3"/>
  <c r="AC26" i="3"/>
  <c r="AB27" i="3"/>
  <c r="AC27" i="3"/>
  <c r="AB28" i="3"/>
  <c r="AC28" i="3"/>
  <c r="AB29" i="3"/>
  <c r="AC29" i="3"/>
  <c r="AB30" i="3"/>
  <c r="AC30" i="3"/>
  <c r="AB31" i="3"/>
  <c r="AC31" i="3"/>
  <c r="AB32" i="3"/>
  <c r="AC32" i="3"/>
  <c r="AB33" i="3"/>
  <c r="AC33" i="3"/>
  <c r="AB34" i="3"/>
  <c r="AC34" i="3"/>
  <c r="AB35" i="3"/>
  <c r="AC35" i="3"/>
  <c r="AB36" i="3"/>
  <c r="AC36" i="3"/>
  <c r="AB37" i="3"/>
  <c r="AC37" i="3"/>
  <c r="AB38" i="3"/>
  <c r="AC38" i="3"/>
  <c r="AB39" i="3"/>
  <c r="AC39" i="3"/>
  <c r="AB40" i="3"/>
  <c r="AC40" i="3"/>
  <c r="AB9" i="3"/>
  <c r="AC9" i="3"/>
  <c r="AC8" i="3"/>
  <c r="AB8" i="3"/>
  <c r="AC7" i="3"/>
  <c r="AB7" i="3"/>
  <c r="AC6" i="3"/>
  <c r="AB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6" i="3"/>
  <c r="AA4" i="1"/>
  <c r="Z4" i="1"/>
  <c r="Z6" i="1"/>
  <c r="AA6" i="1"/>
  <c r="Z7" i="1"/>
  <c r="AA7" i="1"/>
  <c r="Z8" i="1"/>
  <c r="AA8" i="1"/>
  <c r="Z9" i="1"/>
  <c r="AA9" i="1"/>
  <c r="Z10" i="1"/>
  <c r="AA10" i="1"/>
  <c r="Z11" i="1"/>
  <c r="AA11" i="1"/>
  <c r="Z12" i="1"/>
  <c r="AA12" i="1"/>
  <c r="Z13" i="1"/>
  <c r="AA13" i="1"/>
  <c r="Z14" i="1"/>
  <c r="AA14" i="1"/>
  <c r="Z15" i="1"/>
  <c r="AA15" i="1"/>
  <c r="Z16" i="1"/>
  <c r="AA16" i="1"/>
  <c r="Z17" i="1"/>
  <c r="AA17" i="1"/>
  <c r="Z18" i="1"/>
  <c r="AA18" i="1"/>
  <c r="Z19" i="1"/>
  <c r="AA19" i="1"/>
  <c r="Z20" i="1"/>
  <c r="AA20" i="1"/>
  <c r="Z21" i="1"/>
  <c r="AA21" i="1"/>
  <c r="Z22" i="1"/>
  <c r="AA22" i="1"/>
  <c r="Z23" i="1"/>
  <c r="AA23" i="1"/>
  <c r="Z24" i="1"/>
  <c r="AA24" i="1"/>
  <c r="Z25" i="1"/>
  <c r="AA25" i="1"/>
  <c r="Z26" i="1"/>
  <c r="AA26" i="1"/>
  <c r="Z27" i="1"/>
  <c r="AA27" i="1"/>
  <c r="Z28" i="1"/>
  <c r="AA28" i="1"/>
  <c r="Z29" i="1"/>
  <c r="AA29" i="1"/>
  <c r="Z30" i="1"/>
  <c r="AA30" i="1"/>
  <c r="Z31" i="1"/>
  <c r="AA31" i="1"/>
  <c r="Z32" i="1"/>
  <c r="AA32" i="1"/>
  <c r="Z33" i="1"/>
  <c r="AA33" i="1"/>
  <c r="Z34" i="1"/>
  <c r="AA34" i="1"/>
  <c r="Z35" i="1"/>
  <c r="AA35" i="1"/>
  <c r="Z36" i="1"/>
  <c r="AA36" i="1"/>
  <c r="Z37" i="1"/>
  <c r="AA37" i="1"/>
  <c r="Z38" i="1"/>
  <c r="AA38" i="1"/>
  <c r="Z39" i="1"/>
  <c r="AA39" i="1"/>
  <c r="Z40" i="1"/>
  <c r="AA40" i="1"/>
  <c r="Z41" i="1"/>
  <c r="AA41" i="1"/>
  <c r="Z42" i="1"/>
  <c r="AA42" i="1"/>
  <c r="Z43" i="1"/>
  <c r="AA43" i="1"/>
  <c r="Z44" i="1"/>
  <c r="AA44" i="1"/>
  <c r="Z45" i="1"/>
  <c r="AA45" i="1"/>
  <c r="Z46" i="1"/>
  <c r="AA46" i="1"/>
  <c r="Z47" i="1"/>
  <c r="AA47" i="1"/>
  <c r="Z48" i="1"/>
  <c r="AA48" i="1"/>
  <c r="Z49" i="1"/>
  <c r="AA49" i="1"/>
  <c r="Z50" i="1"/>
  <c r="AA50" i="1"/>
  <c r="Z51" i="1"/>
  <c r="AA51" i="1"/>
  <c r="Z52" i="1"/>
  <c r="AA52" i="1"/>
  <c r="Z53" i="1"/>
  <c r="AA53" i="1"/>
  <c r="Z54" i="1"/>
  <c r="AA54" i="1"/>
  <c r="Z55" i="1"/>
  <c r="AA55" i="1"/>
  <c r="Z56" i="1"/>
  <c r="AA56" i="1"/>
  <c r="Z57" i="1"/>
  <c r="AA57" i="1"/>
  <c r="Z58" i="1"/>
  <c r="AA58" i="1"/>
  <c r="Z59" i="1"/>
  <c r="AA59" i="1"/>
  <c r="Z60" i="1"/>
  <c r="AA60" i="1"/>
  <c r="Z61" i="1"/>
  <c r="AA61" i="1"/>
  <c r="Z62" i="1"/>
  <c r="AA62" i="1"/>
  <c r="Z63" i="1"/>
  <c r="AA63" i="1"/>
  <c r="Z64" i="1"/>
  <c r="AA64" i="1"/>
  <c r="Z65" i="1"/>
  <c r="AA65" i="1"/>
  <c r="Z66" i="1"/>
  <c r="AA66" i="1"/>
  <c r="Z67" i="1"/>
  <c r="AA67" i="1"/>
  <c r="Z68" i="1"/>
  <c r="AA68" i="1"/>
  <c r="Z69" i="1"/>
  <c r="AA69" i="1"/>
  <c r="Z70" i="1"/>
  <c r="AA70" i="1"/>
  <c r="Z71" i="1"/>
  <c r="AA71" i="1"/>
  <c r="Z72" i="1"/>
  <c r="AA72" i="1"/>
  <c r="Z73" i="1"/>
  <c r="AA73" i="1"/>
  <c r="Z74" i="1"/>
  <c r="AA74" i="1"/>
  <c r="Z75" i="1"/>
  <c r="AA75" i="1"/>
  <c r="Z76" i="1"/>
  <c r="AA76" i="1"/>
  <c r="Z77" i="1"/>
  <c r="AA77" i="1"/>
  <c r="Z78" i="1"/>
  <c r="AA78" i="1"/>
  <c r="Z79" i="1"/>
  <c r="AA79" i="1"/>
  <c r="Z80" i="1"/>
  <c r="AA80" i="1"/>
  <c r="Z81" i="1"/>
  <c r="AA81" i="1"/>
  <c r="Z82" i="1"/>
  <c r="AA82" i="1"/>
  <c r="Z83" i="1"/>
  <c r="AA83" i="1"/>
  <c r="Z84" i="1"/>
  <c r="AA84" i="1"/>
  <c r="Z85" i="1"/>
  <c r="AA85" i="1"/>
  <c r="Z86" i="1"/>
  <c r="AA86" i="1"/>
  <c r="Z87" i="1"/>
  <c r="AA87" i="1"/>
  <c r="Z88" i="1"/>
  <c r="AA88" i="1"/>
  <c r="Z89" i="1"/>
  <c r="AA89" i="1"/>
  <c r="Z90" i="1"/>
  <c r="AA90" i="1"/>
  <c r="Z91" i="1"/>
  <c r="AA91" i="1"/>
  <c r="Z92" i="1"/>
  <c r="AA92" i="1"/>
  <c r="Z93" i="1"/>
  <c r="AA93" i="1"/>
  <c r="Z94" i="1"/>
  <c r="AA94" i="1"/>
  <c r="Z95" i="1"/>
  <c r="AA95" i="1"/>
  <c r="Z96" i="1"/>
  <c r="AA96" i="1"/>
  <c r="Z97" i="1"/>
  <c r="AA97" i="1"/>
  <c r="Z98" i="1"/>
  <c r="AA98" i="1"/>
  <c r="Z99" i="1"/>
  <c r="AA99" i="1"/>
  <c r="Z100" i="1"/>
  <c r="AA100" i="1"/>
  <c r="Z101" i="1"/>
  <c r="AA101" i="1"/>
  <c r="AA5" i="1"/>
  <c r="Z5" i="1"/>
  <c r="AA3" i="1"/>
  <c r="Z3" i="1"/>
  <c r="AA2" i="1"/>
  <c r="Z2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4" i="1"/>
  <c r="J3" i="1"/>
  <c r="J2" i="1"/>
  <c r="I4" i="1"/>
  <c r="I3" i="1"/>
  <c r="I2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C300" i="34" l="1"/>
  <c r="C299" i="34"/>
  <c r="C298" i="34"/>
  <c r="C297" i="34"/>
  <c r="C296" i="34"/>
  <c r="C295" i="34"/>
  <c r="C294" i="34"/>
  <c r="C293" i="34"/>
  <c r="C292" i="34"/>
  <c r="C291" i="34"/>
  <c r="C290" i="34"/>
  <c r="C289" i="34"/>
  <c r="C288" i="34"/>
  <c r="C287" i="34"/>
  <c r="C286" i="34"/>
  <c r="C285" i="34"/>
  <c r="C284" i="34"/>
  <c r="C283" i="34"/>
  <c r="C282" i="34"/>
  <c r="C281" i="34"/>
  <c r="C280" i="34"/>
  <c r="C279" i="34"/>
  <c r="C278" i="34"/>
  <c r="C277" i="34"/>
  <c r="C276" i="34"/>
  <c r="C275" i="34"/>
  <c r="C274" i="34"/>
  <c r="C273" i="34"/>
  <c r="C272" i="34"/>
  <c r="C271" i="34"/>
  <c r="C270" i="34"/>
  <c r="C269" i="34"/>
  <c r="C268" i="34"/>
  <c r="C267" i="34"/>
  <c r="C266" i="34"/>
  <c r="C265" i="34"/>
  <c r="C264" i="34"/>
  <c r="C263" i="34"/>
  <c r="C262" i="34"/>
  <c r="C261" i="34"/>
  <c r="C260" i="34"/>
  <c r="C259" i="34"/>
  <c r="C258" i="34"/>
  <c r="C257" i="34"/>
  <c r="C256" i="34"/>
  <c r="C255" i="34"/>
  <c r="C254" i="34"/>
  <c r="C253" i="34"/>
  <c r="C252" i="34"/>
  <c r="C251" i="34"/>
  <c r="C250" i="34"/>
  <c r="C249" i="34"/>
  <c r="C248" i="34"/>
  <c r="C247" i="34"/>
  <c r="C246" i="34"/>
  <c r="C245" i="34"/>
  <c r="C244" i="34"/>
  <c r="C243" i="34"/>
  <c r="C242" i="34"/>
  <c r="C241" i="34"/>
  <c r="C240" i="34"/>
  <c r="C239" i="34"/>
  <c r="C238" i="34"/>
  <c r="C237" i="34"/>
  <c r="C236" i="34"/>
  <c r="C235" i="34"/>
  <c r="C234" i="34"/>
  <c r="C233" i="34"/>
  <c r="C232" i="34"/>
  <c r="C231" i="34"/>
  <c r="C230" i="34"/>
  <c r="C229" i="34"/>
  <c r="C228" i="34"/>
  <c r="C227" i="34"/>
  <c r="C226" i="34"/>
  <c r="C225" i="34"/>
  <c r="C224" i="34"/>
  <c r="C223" i="34"/>
  <c r="C222" i="34"/>
  <c r="C221" i="34"/>
  <c r="C220" i="34"/>
  <c r="C219" i="34"/>
  <c r="C218" i="34"/>
  <c r="C217" i="34"/>
  <c r="C216" i="34"/>
  <c r="C215" i="34"/>
  <c r="C214" i="34"/>
  <c r="C213" i="34"/>
  <c r="C212" i="34"/>
  <c r="C211" i="34"/>
  <c r="C210" i="34"/>
  <c r="C209" i="34"/>
  <c r="C208" i="34"/>
  <c r="C207" i="34"/>
  <c r="C206" i="34"/>
  <c r="C205" i="34"/>
  <c r="C204" i="34"/>
  <c r="C203" i="34"/>
  <c r="C202" i="34"/>
  <c r="C201" i="34"/>
  <c r="C200" i="34"/>
  <c r="C199" i="34"/>
  <c r="C198" i="34"/>
  <c r="C197" i="34"/>
  <c r="C196" i="34"/>
  <c r="C195" i="34"/>
  <c r="C194" i="34"/>
  <c r="C193" i="34"/>
  <c r="C192" i="34"/>
  <c r="C191" i="34"/>
  <c r="C190" i="34"/>
  <c r="C189" i="34"/>
  <c r="C188" i="34"/>
  <c r="C187" i="34"/>
  <c r="C186" i="34"/>
  <c r="C185" i="34"/>
  <c r="C184" i="34"/>
  <c r="C183" i="34"/>
  <c r="C182" i="34"/>
  <c r="C181" i="34"/>
  <c r="C180" i="34"/>
  <c r="C179" i="34"/>
  <c r="C178" i="34"/>
  <c r="C177" i="34"/>
  <c r="C176" i="34"/>
  <c r="C175" i="34"/>
  <c r="C174" i="34"/>
  <c r="C173" i="34"/>
  <c r="C172" i="34"/>
  <c r="C171" i="34"/>
  <c r="C170" i="34"/>
  <c r="C169" i="34"/>
  <c r="C168" i="34"/>
  <c r="C167" i="34"/>
  <c r="C166" i="34"/>
  <c r="C165" i="34"/>
  <c r="C164" i="34"/>
  <c r="C163" i="34"/>
  <c r="C162" i="34"/>
  <c r="C161" i="34"/>
  <c r="C160" i="34"/>
  <c r="C159" i="34"/>
  <c r="C158" i="34"/>
  <c r="C157" i="34"/>
  <c r="C156" i="34"/>
  <c r="C155" i="34"/>
  <c r="C154" i="34"/>
  <c r="C153" i="34"/>
  <c r="C152" i="34"/>
  <c r="C151" i="34"/>
  <c r="C150" i="34"/>
  <c r="C149" i="34"/>
  <c r="C148" i="34"/>
  <c r="C147" i="34"/>
  <c r="C146" i="34"/>
  <c r="C145" i="34"/>
  <c r="C144" i="34"/>
  <c r="C143" i="34"/>
  <c r="C142" i="34"/>
  <c r="C141" i="34"/>
  <c r="C140" i="34"/>
  <c r="C139" i="34"/>
  <c r="C138" i="34"/>
  <c r="C137" i="34"/>
  <c r="C136" i="34"/>
  <c r="C135" i="34"/>
  <c r="C134" i="34"/>
  <c r="C133" i="34"/>
  <c r="C132" i="34"/>
  <c r="C131" i="34"/>
  <c r="C130" i="34"/>
  <c r="C129" i="34"/>
  <c r="C128" i="34"/>
  <c r="C127" i="34"/>
  <c r="C126" i="34"/>
  <c r="C125" i="34"/>
  <c r="C124" i="34"/>
  <c r="C123" i="34"/>
  <c r="C122" i="34"/>
  <c r="C121" i="34"/>
  <c r="C120" i="34"/>
  <c r="C119" i="34"/>
  <c r="C118" i="34"/>
  <c r="C117" i="34"/>
  <c r="C116" i="34"/>
  <c r="C115" i="34"/>
  <c r="C114" i="34"/>
  <c r="C113" i="34"/>
  <c r="C112" i="34"/>
  <c r="C111" i="34"/>
  <c r="C110" i="34"/>
  <c r="C109" i="34"/>
  <c r="C108" i="34"/>
  <c r="C107" i="34"/>
  <c r="C106" i="34"/>
  <c r="C105" i="34"/>
  <c r="C104" i="34"/>
  <c r="C103" i="34"/>
  <c r="C102" i="34"/>
  <c r="C101" i="34"/>
  <c r="C100" i="34"/>
  <c r="C99" i="34"/>
  <c r="C98" i="34"/>
  <c r="C97" i="34"/>
  <c r="C96" i="34"/>
  <c r="C95" i="34"/>
  <c r="C94" i="34"/>
  <c r="C93" i="34"/>
  <c r="C92" i="34"/>
  <c r="C91" i="34"/>
  <c r="C90" i="34"/>
  <c r="C89" i="34"/>
  <c r="C88" i="34"/>
  <c r="C87" i="34"/>
  <c r="C86" i="34"/>
  <c r="C85" i="34"/>
  <c r="C84" i="34"/>
  <c r="C83" i="34"/>
  <c r="C82" i="34"/>
  <c r="C81" i="34"/>
  <c r="C80" i="34"/>
  <c r="C79" i="34"/>
  <c r="C78" i="34"/>
  <c r="C77" i="34"/>
  <c r="C76" i="34"/>
  <c r="C75" i="34"/>
  <c r="C74" i="34"/>
  <c r="C73" i="34"/>
  <c r="C72" i="34"/>
  <c r="C71" i="34"/>
  <c r="C70" i="34"/>
  <c r="C69" i="34"/>
  <c r="C68" i="34"/>
  <c r="C67" i="34"/>
  <c r="C66" i="34"/>
  <c r="C65" i="34"/>
  <c r="C64" i="34"/>
  <c r="C63" i="34"/>
  <c r="C62" i="34"/>
  <c r="C61" i="34"/>
  <c r="C60" i="34"/>
  <c r="C59" i="34"/>
  <c r="C58" i="34"/>
  <c r="C57" i="34"/>
  <c r="C56" i="34"/>
  <c r="C55" i="34"/>
  <c r="C54" i="34"/>
  <c r="C53" i="34"/>
  <c r="C52" i="34"/>
  <c r="C51" i="34"/>
  <c r="C50" i="34"/>
  <c r="C49" i="34"/>
  <c r="C48" i="34"/>
  <c r="C47" i="34"/>
  <c r="C46" i="34"/>
  <c r="C45" i="34"/>
  <c r="C44" i="34"/>
  <c r="C43" i="34"/>
  <c r="C42" i="34"/>
  <c r="C41" i="34"/>
  <c r="C40" i="34"/>
  <c r="C39" i="34"/>
  <c r="C38" i="34"/>
  <c r="C37" i="34"/>
  <c r="C36" i="34"/>
  <c r="C35" i="34"/>
  <c r="C34" i="34"/>
  <c r="C33" i="34"/>
  <c r="C32" i="34"/>
  <c r="C31" i="34"/>
  <c r="C30" i="34"/>
  <c r="C29" i="34"/>
  <c r="C28" i="34"/>
  <c r="C27" i="34"/>
  <c r="C26" i="34"/>
  <c r="C25" i="34"/>
  <c r="C24" i="34"/>
  <c r="C23" i="34"/>
  <c r="C22" i="34"/>
  <c r="C21" i="34"/>
  <c r="C20" i="34"/>
  <c r="C19" i="34"/>
  <c r="C18" i="34"/>
  <c r="C17" i="34"/>
  <c r="C16" i="34"/>
  <c r="C15" i="34"/>
  <c r="C14" i="34"/>
  <c r="C13" i="34"/>
  <c r="C12" i="34"/>
  <c r="C11" i="34"/>
  <c r="C10" i="34"/>
  <c r="C9" i="34"/>
  <c r="C8" i="34"/>
  <c r="C7" i="34"/>
  <c r="C6" i="34"/>
  <c r="C5" i="34"/>
  <c r="C4" i="34"/>
  <c r="C3" i="34"/>
  <c r="C2" i="34"/>
  <c r="D6" i="34" l="1"/>
  <c r="D22" i="34"/>
  <c r="D2" i="34"/>
  <c r="D8" i="34"/>
  <c r="D16" i="34"/>
  <c r="D24" i="34"/>
  <c r="D36" i="34"/>
  <c r="D48" i="34"/>
  <c r="D60" i="34"/>
  <c r="D68" i="34"/>
  <c r="D80" i="34"/>
  <c r="D92" i="34"/>
  <c r="D104" i="34"/>
  <c r="D12" i="34"/>
  <c r="D28" i="34"/>
  <c r="D40" i="34"/>
  <c r="D56" i="34"/>
  <c r="D72" i="34"/>
  <c r="D84" i="34"/>
  <c r="D96" i="34"/>
  <c r="D108" i="34"/>
  <c r="D4" i="34"/>
  <c r="D20" i="34"/>
  <c r="D32" i="34"/>
  <c r="D44" i="34"/>
  <c r="D52" i="34"/>
  <c r="D64" i="34"/>
  <c r="D76" i="34"/>
  <c r="D88" i="34"/>
  <c r="D100" i="34"/>
  <c r="D116" i="34"/>
  <c r="D124" i="34"/>
  <c r="D140" i="34"/>
  <c r="D156" i="34"/>
  <c r="D172" i="34"/>
  <c r="D188" i="34"/>
  <c r="D204" i="34"/>
  <c r="D220" i="34"/>
  <c r="D236" i="34"/>
  <c r="D252" i="34"/>
  <c r="D268" i="34"/>
  <c r="D284" i="34"/>
  <c r="D300" i="34"/>
  <c r="D128" i="34"/>
  <c r="D144" i="34"/>
  <c r="D160" i="34"/>
  <c r="D176" i="34"/>
  <c r="D192" i="34"/>
  <c r="D208" i="34"/>
  <c r="D224" i="34"/>
  <c r="D240" i="34"/>
  <c r="D256" i="34"/>
  <c r="D272" i="34"/>
  <c r="D288" i="34"/>
  <c r="D136" i="34"/>
  <c r="D184" i="34"/>
  <c r="D216" i="34"/>
  <c r="D248" i="34"/>
  <c r="D280" i="34"/>
  <c r="D112" i="34"/>
  <c r="D132" i="34"/>
  <c r="D148" i="34"/>
  <c r="D164" i="34"/>
  <c r="D180" i="34"/>
  <c r="D196" i="34"/>
  <c r="D212" i="34"/>
  <c r="D228" i="34"/>
  <c r="D244" i="34"/>
  <c r="D260" i="34"/>
  <c r="D276" i="34"/>
  <c r="D292" i="34"/>
  <c r="D120" i="34"/>
  <c r="D152" i="34"/>
  <c r="D168" i="34"/>
  <c r="D200" i="34"/>
  <c r="D232" i="34"/>
  <c r="D264" i="34"/>
  <c r="D296" i="34"/>
  <c r="D18" i="34"/>
  <c r="D10" i="34"/>
  <c r="D14" i="34"/>
  <c r="D26" i="34"/>
  <c r="D30" i="34"/>
  <c r="D34" i="34"/>
  <c r="D38" i="34"/>
  <c r="D42" i="34"/>
  <c r="D46" i="34"/>
  <c r="D50" i="34"/>
  <c r="D54" i="34"/>
  <c r="D58" i="34"/>
  <c r="D62" i="34"/>
  <c r="D70" i="34"/>
  <c r="D82" i="34"/>
  <c r="D94" i="34"/>
  <c r="D106" i="34"/>
  <c r="D118" i="34"/>
  <c r="D130" i="34"/>
  <c r="D142" i="34"/>
  <c r="D150" i="34"/>
  <c r="D162" i="34"/>
  <c r="D174" i="34"/>
  <c r="D186" i="34"/>
  <c r="D198" i="34"/>
  <c r="D210" i="34"/>
  <c r="D222" i="34"/>
  <c r="D230" i="34"/>
  <c r="D242" i="34"/>
  <c r="D250" i="34"/>
  <c r="D262" i="34"/>
  <c r="D270" i="34"/>
  <c r="D278" i="34"/>
  <c r="D286" i="34"/>
  <c r="D294" i="34"/>
  <c r="D7" i="34"/>
  <c r="D15" i="34"/>
  <c r="D23" i="34"/>
  <c r="D31" i="34"/>
  <c r="D39" i="34"/>
  <c r="D47" i="34"/>
  <c r="D55" i="34"/>
  <c r="D63" i="34"/>
  <c r="D71" i="34"/>
  <c r="D79" i="34"/>
  <c r="D87" i="34"/>
  <c r="D95" i="34"/>
  <c r="D103" i="34"/>
  <c r="D115" i="34"/>
  <c r="D123" i="34"/>
  <c r="D131" i="34"/>
  <c r="D139" i="34"/>
  <c r="D147" i="34"/>
  <c r="D155" i="34"/>
  <c r="D163" i="34"/>
  <c r="D171" i="34"/>
  <c r="D179" i="34"/>
  <c r="D187" i="34"/>
  <c r="D195" i="34"/>
  <c r="D203" i="34"/>
  <c r="D211" i="34"/>
  <c r="D219" i="34"/>
  <c r="D227" i="34"/>
  <c r="D235" i="34"/>
  <c r="D239" i="34"/>
  <c r="D243" i="34"/>
  <c r="D251" i="34"/>
  <c r="D255" i="34"/>
  <c r="D259" i="34"/>
  <c r="D263" i="34"/>
  <c r="D267" i="34"/>
  <c r="D271" i="34"/>
  <c r="D275" i="34"/>
  <c r="D279" i="34"/>
  <c r="D283" i="34"/>
  <c r="D287" i="34"/>
  <c r="D291" i="34"/>
  <c r="D295" i="34"/>
  <c r="D299" i="34"/>
  <c r="D74" i="34"/>
  <c r="D86" i="34"/>
  <c r="D98" i="34"/>
  <c r="D110" i="34"/>
  <c r="D126" i="34"/>
  <c r="D138" i="34"/>
  <c r="D154" i="34"/>
  <c r="D166" i="34"/>
  <c r="D178" i="34"/>
  <c r="D190" i="34"/>
  <c r="D206" i="34"/>
  <c r="D218" i="34"/>
  <c r="D234" i="34"/>
  <c r="D246" i="34"/>
  <c r="D254" i="34"/>
  <c r="D266" i="34"/>
  <c r="D274" i="34"/>
  <c r="D282" i="34"/>
  <c r="D290" i="34"/>
  <c r="D298" i="34"/>
  <c r="D3" i="34"/>
  <c r="D11" i="34"/>
  <c r="D19" i="34"/>
  <c r="D27" i="34"/>
  <c r="D35" i="34"/>
  <c r="D43" i="34"/>
  <c r="D51" i="34"/>
  <c r="D59" i="34"/>
  <c r="D67" i="34"/>
  <c r="D75" i="34"/>
  <c r="D83" i="34"/>
  <c r="D91" i="34"/>
  <c r="D99" i="34"/>
  <c r="D107" i="34"/>
  <c r="D111" i="34"/>
  <c r="D119" i="34"/>
  <c r="D127" i="34"/>
  <c r="D135" i="34"/>
  <c r="D143" i="34"/>
  <c r="D151" i="34"/>
  <c r="D159" i="34"/>
  <c r="D167" i="34"/>
  <c r="D175" i="34"/>
  <c r="D183" i="34"/>
  <c r="D191" i="34"/>
  <c r="D199" i="34"/>
  <c r="D207" i="34"/>
  <c r="D215" i="34"/>
  <c r="D223" i="34"/>
  <c r="D231" i="34"/>
  <c r="D247" i="34"/>
  <c r="D66" i="34"/>
  <c r="D78" i="34"/>
  <c r="D90" i="34"/>
  <c r="D102" i="34"/>
  <c r="D114" i="34"/>
  <c r="D122" i="34"/>
  <c r="D134" i="34"/>
  <c r="D146" i="34"/>
  <c r="D158" i="34"/>
  <c r="D170" i="34"/>
  <c r="D182" i="34"/>
  <c r="D194" i="34"/>
  <c r="D202" i="34"/>
  <c r="D214" i="34"/>
  <c r="D226" i="34"/>
  <c r="D238" i="34"/>
  <c r="D258" i="34"/>
  <c r="D5" i="34"/>
  <c r="D9" i="34"/>
  <c r="D13" i="34"/>
  <c r="D17" i="34"/>
  <c r="D21" i="34"/>
  <c r="D25" i="34"/>
  <c r="D29" i="34"/>
  <c r="D33" i="34"/>
  <c r="D37" i="34"/>
  <c r="D41" i="34"/>
  <c r="D45" i="34"/>
  <c r="D49" i="34"/>
  <c r="D53" i="34"/>
  <c r="D57" i="34"/>
  <c r="D61" i="34"/>
  <c r="D65" i="34"/>
  <c r="D69" i="34"/>
  <c r="D73" i="34"/>
  <c r="D77" i="34"/>
  <c r="D81" i="34"/>
  <c r="D85" i="34"/>
  <c r="D89" i="34"/>
  <c r="D93" i="34"/>
  <c r="D97" i="34"/>
  <c r="D101" i="34"/>
  <c r="D105" i="34"/>
  <c r="D109" i="34"/>
  <c r="D113" i="34"/>
  <c r="D117" i="34"/>
  <c r="D121" i="34"/>
  <c r="D125" i="34"/>
  <c r="D129" i="34"/>
  <c r="D133" i="34"/>
  <c r="D137" i="34"/>
  <c r="D141" i="34"/>
  <c r="D145" i="34"/>
  <c r="D149" i="34"/>
  <c r="D153" i="34"/>
  <c r="D157" i="34"/>
  <c r="D161" i="34"/>
  <c r="D165" i="34"/>
  <c r="D169" i="34"/>
  <c r="D173" i="34"/>
  <c r="D177" i="34"/>
  <c r="D181" i="34"/>
  <c r="D185" i="34"/>
  <c r="D189" i="34"/>
  <c r="D193" i="34"/>
  <c r="D197" i="34"/>
  <c r="D201" i="34"/>
  <c r="D205" i="34"/>
  <c r="D209" i="34"/>
  <c r="D213" i="34"/>
  <c r="D217" i="34"/>
  <c r="D221" i="34"/>
  <c r="D225" i="34"/>
  <c r="D229" i="34"/>
  <c r="D233" i="34"/>
  <c r="D237" i="34"/>
  <c r="D241" i="34"/>
  <c r="D245" i="34"/>
  <c r="D249" i="34"/>
  <c r="D253" i="34"/>
  <c r="D257" i="34"/>
  <c r="D261" i="34"/>
  <c r="D265" i="34"/>
  <c r="D269" i="34"/>
  <c r="D273" i="34"/>
  <c r="D277" i="34"/>
  <c r="D281" i="34"/>
  <c r="D285" i="34"/>
  <c r="D289" i="34"/>
  <c r="D293" i="34"/>
  <c r="D297" i="34"/>
  <c r="K31" i="34"/>
  <c r="K30" i="34"/>
  <c r="K3" i="34"/>
  <c r="K7" i="34"/>
  <c r="K10" i="34"/>
  <c r="K12" i="34"/>
  <c r="K14" i="34"/>
  <c r="K16" i="34"/>
  <c r="K18" i="34"/>
  <c r="K20" i="34"/>
  <c r="K22" i="34"/>
  <c r="K24" i="34"/>
  <c r="K27" i="34"/>
  <c r="I2" i="34"/>
  <c r="L2" i="34"/>
  <c r="I3" i="34"/>
  <c r="L3" i="34"/>
  <c r="I4" i="34"/>
  <c r="L4" i="34"/>
  <c r="I5" i="34"/>
  <c r="L5" i="34"/>
  <c r="I6" i="34"/>
  <c r="L6" i="34"/>
  <c r="I7" i="34"/>
  <c r="L7" i="34"/>
  <c r="I8" i="34"/>
  <c r="L8" i="34"/>
  <c r="I9" i="34"/>
  <c r="L9" i="34"/>
  <c r="I10" i="34"/>
  <c r="L10" i="34"/>
  <c r="I11" i="34"/>
  <c r="L11" i="34"/>
  <c r="I12" i="34"/>
  <c r="L12" i="34"/>
  <c r="I13" i="34"/>
  <c r="L13" i="34"/>
  <c r="I14" i="34"/>
  <c r="L14" i="34"/>
  <c r="I15" i="34"/>
  <c r="L15" i="34"/>
  <c r="I16" i="34"/>
  <c r="L16" i="34"/>
  <c r="I17" i="34"/>
  <c r="L17" i="34"/>
  <c r="I18" i="34"/>
  <c r="L18" i="34"/>
  <c r="I19" i="34"/>
  <c r="L19" i="34"/>
  <c r="I20" i="34"/>
  <c r="L20" i="34"/>
  <c r="I21" i="34"/>
  <c r="L21" i="34"/>
  <c r="I22" i="34"/>
  <c r="L22" i="34"/>
  <c r="I23" i="34"/>
  <c r="L23" i="34"/>
  <c r="I24" i="34"/>
  <c r="L24" i="34"/>
  <c r="I25" i="34"/>
  <c r="L25" i="34"/>
  <c r="I26" i="34"/>
  <c r="L26" i="34"/>
  <c r="I27" i="34"/>
  <c r="L27" i="34"/>
  <c r="I28" i="34"/>
  <c r="L28" i="34"/>
  <c r="I29" i="34"/>
  <c r="L29" i="34"/>
  <c r="I30" i="34"/>
  <c r="L31" i="34"/>
  <c r="K2" i="34"/>
  <c r="K4" i="34"/>
  <c r="K5" i="34"/>
  <c r="K6" i="34"/>
  <c r="K8" i="34"/>
  <c r="K9" i="34"/>
  <c r="K11" i="34"/>
  <c r="K13" i="34"/>
  <c r="K15" i="34"/>
  <c r="K17" i="34"/>
  <c r="K19" i="34"/>
  <c r="K21" i="34"/>
  <c r="K23" i="34"/>
  <c r="K25" i="34"/>
  <c r="K26" i="34"/>
  <c r="K28" i="34"/>
  <c r="K29" i="34"/>
  <c r="L30" i="34"/>
  <c r="I31" i="34"/>
  <c r="H5" i="33"/>
  <c r="H7" i="33"/>
  <c r="H8" i="33"/>
  <c r="C8" i="33"/>
  <c r="C7" i="33"/>
  <c r="C6" i="33"/>
  <c r="C5" i="33"/>
  <c r="C4" i="33"/>
  <c r="C3" i="33"/>
  <c r="C2" i="33"/>
  <c r="C9" i="33"/>
  <c r="C12" i="33" s="1"/>
  <c r="C13" i="33" s="1"/>
  <c r="E12" i="33"/>
  <c r="H2" i="33" s="1"/>
  <c r="J5" i="24"/>
  <c r="J4" i="24"/>
  <c r="J7" i="24" s="1"/>
  <c r="F11" i="32"/>
  <c r="F10" i="32"/>
  <c r="F5" i="32"/>
  <c r="F4" i="32"/>
  <c r="F7" i="32" s="1"/>
  <c r="N51" i="30"/>
  <c r="M51" i="30"/>
  <c r="K51" i="30"/>
  <c r="J51" i="30"/>
  <c r="N50" i="30"/>
  <c r="M50" i="30"/>
  <c r="K50" i="30"/>
  <c r="J50" i="30"/>
  <c r="N49" i="30"/>
  <c r="M49" i="30"/>
  <c r="K49" i="30"/>
  <c r="J49" i="30"/>
  <c r="N48" i="30"/>
  <c r="M48" i="30"/>
  <c r="K48" i="30"/>
  <c r="J48" i="30"/>
  <c r="N47" i="30"/>
  <c r="M47" i="30"/>
  <c r="K47" i="30"/>
  <c r="J47" i="30"/>
  <c r="N46" i="30"/>
  <c r="M46" i="30"/>
  <c r="K46" i="30"/>
  <c r="J46" i="30"/>
  <c r="N45" i="30"/>
  <c r="M45" i="30"/>
  <c r="K45" i="30"/>
  <c r="J45" i="30"/>
  <c r="N44" i="30"/>
  <c r="M44" i="30"/>
  <c r="K44" i="30"/>
  <c r="J44" i="30"/>
  <c r="N43" i="30"/>
  <c r="M43" i="30"/>
  <c r="K43" i="30"/>
  <c r="J43" i="30"/>
  <c r="N42" i="30"/>
  <c r="M42" i="30"/>
  <c r="K42" i="30"/>
  <c r="J42" i="30"/>
  <c r="N41" i="30"/>
  <c r="M41" i="30"/>
  <c r="K41" i="30"/>
  <c r="J41" i="30"/>
  <c r="N40" i="30"/>
  <c r="M40" i="30"/>
  <c r="K40" i="30"/>
  <c r="J40" i="30"/>
  <c r="N39" i="30"/>
  <c r="M39" i="30"/>
  <c r="K39" i="30"/>
  <c r="J39" i="30"/>
  <c r="N38" i="30"/>
  <c r="M38" i="30"/>
  <c r="K38" i="30"/>
  <c r="J38" i="30"/>
  <c r="N37" i="30"/>
  <c r="M37" i="30"/>
  <c r="K37" i="30"/>
  <c r="J37" i="30"/>
  <c r="N36" i="30"/>
  <c r="M36" i="30"/>
  <c r="K36" i="30"/>
  <c r="J36" i="30"/>
  <c r="N35" i="30"/>
  <c r="M35" i="30"/>
  <c r="K35" i="30"/>
  <c r="J35" i="30"/>
  <c r="N34" i="30"/>
  <c r="M34" i="30"/>
  <c r="K34" i="30"/>
  <c r="J34" i="30"/>
  <c r="N33" i="30"/>
  <c r="M33" i="30"/>
  <c r="K33" i="30"/>
  <c r="J33" i="30"/>
  <c r="N32" i="30"/>
  <c r="M32" i="30"/>
  <c r="K32" i="30"/>
  <c r="J32" i="30"/>
  <c r="N31" i="30"/>
  <c r="M31" i="30"/>
  <c r="K31" i="30"/>
  <c r="J31" i="30"/>
  <c r="N30" i="30"/>
  <c r="M30" i="30"/>
  <c r="K30" i="30"/>
  <c r="J30" i="30"/>
  <c r="N29" i="30"/>
  <c r="M29" i="30"/>
  <c r="K29" i="30"/>
  <c r="J29" i="30"/>
  <c r="N28" i="30"/>
  <c r="M28" i="30"/>
  <c r="K28" i="30"/>
  <c r="J28" i="30"/>
  <c r="N27" i="30"/>
  <c r="M27" i="30"/>
  <c r="K27" i="30"/>
  <c r="J27" i="30"/>
  <c r="N26" i="30"/>
  <c r="M26" i="30"/>
  <c r="K26" i="30"/>
  <c r="J26" i="30"/>
  <c r="N25" i="30"/>
  <c r="M25" i="30"/>
  <c r="K25" i="30"/>
  <c r="J25" i="30"/>
  <c r="N24" i="30"/>
  <c r="M24" i="30"/>
  <c r="K24" i="30"/>
  <c r="J24" i="30"/>
  <c r="N23" i="30"/>
  <c r="M23" i="30"/>
  <c r="K23" i="30"/>
  <c r="J23" i="30"/>
  <c r="N22" i="30"/>
  <c r="M22" i="30"/>
  <c r="K22" i="30"/>
  <c r="J22" i="30"/>
  <c r="N21" i="30"/>
  <c r="M21" i="30"/>
  <c r="K21" i="30"/>
  <c r="J21" i="30"/>
  <c r="N20" i="30"/>
  <c r="M20" i="30"/>
  <c r="K20" i="30"/>
  <c r="J20" i="30"/>
  <c r="N19" i="30"/>
  <c r="M19" i="30"/>
  <c r="K19" i="30"/>
  <c r="J19" i="30"/>
  <c r="N18" i="30"/>
  <c r="M18" i="30"/>
  <c r="K18" i="30"/>
  <c r="J18" i="30"/>
  <c r="N17" i="30"/>
  <c r="M17" i="30"/>
  <c r="K17" i="30"/>
  <c r="J17" i="30"/>
  <c r="N16" i="30"/>
  <c r="M16" i="30"/>
  <c r="K16" i="30"/>
  <c r="J16" i="30"/>
  <c r="N15" i="30"/>
  <c r="M15" i="30"/>
  <c r="K15" i="30"/>
  <c r="J15" i="30"/>
  <c r="N14" i="30"/>
  <c r="M14" i="30"/>
  <c r="K14" i="30"/>
  <c r="J14" i="30"/>
  <c r="N13" i="30"/>
  <c r="M13" i="30"/>
  <c r="K13" i="30"/>
  <c r="J13" i="30"/>
  <c r="N12" i="30"/>
  <c r="M12" i="30"/>
  <c r="K12" i="30"/>
  <c r="J12" i="30"/>
  <c r="N11" i="30"/>
  <c r="M11" i="30"/>
  <c r="K11" i="30"/>
  <c r="J11" i="30"/>
  <c r="N10" i="30"/>
  <c r="M10" i="30"/>
  <c r="K10" i="30"/>
  <c r="J10" i="30"/>
  <c r="N9" i="30"/>
  <c r="M9" i="30"/>
  <c r="K9" i="30"/>
  <c r="J9" i="30"/>
  <c r="N8" i="30"/>
  <c r="M8" i="30"/>
  <c r="K8" i="30"/>
  <c r="J8" i="30"/>
  <c r="N7" i="30"/>
  <c r="M7" i="30"/>
  <c r="K7" i="30"/>
  <c r="J7" i="30"/>
  <c r="N6" i="30"/>
  <c r="M6" i="30"/>
  <c r="K6" i="30"/>
  <c r="J6" i="30"/>
  <c r="N5" i="30"/>
  <c r="M5" i="30"/>
  <c r="K5" i="30"/>
  <c r="J5" i="30"/>
  <c r="N4" i="30"/>
  <c r="M4" i="30"/>
  <c r="K4" i="30"/>
  <c r="J4" i="30"/>
  <c r="N3" i="30"/>
  <c r="M3" i="30"/>
  <c r="K3" i="30"/>
  <c r="J3" i="30"/>
  <c r="N2" i="30"/>
  <c r="M2" i="30"/>
  <c r="K2" i="30"/>
  <c r="J2" i="30"/>
  <c r="E5" i="30"/>
  <c r="E4" i="30"/>
  <c r="E7" i="30" s="1"/>
  <c r="E11" i="30"/>
  <c r="E10" i="30"/>
  <c r="F2" i="29"/>
  <c r="G2" i="29"/>
  <c r="H2" i="29"/>
  <c r="K2" i="29"/>
  <c r="E3" i="29"/>
  <c r="G3" i="29"/>
  <c r="H3" i="29"/>
  <c r="K3" i="29"/>
  <c r="F9" i="29"/>
  <c r="G9" i="29"/>
  <c r="H9" i="29"/>
  <c r="K9" i="29"/>
  <c r="E10" i="29"/>
  <c r="G10" i="29"/>
  <c r="H10" i="29"/>
  <c r="K10" i="29"/>
  <c r="E11" i="29"/>
  <c r="G11" i="29"/>
  <c r="H11" i="29"/>
  <c r="K11" i="29"/>
  <c r="E12" i="29"/>
  <c r="G12" i="29"/>
  <c r="H12" i="29"/>
  <c r="K12" i="29"/>
  <c r="K13" i="29"/>
  <c r="K14" i="29"/>
  <c r="F18" i="29"/>
  <c r="H18" i="29"/>
  <c r="I18" i="29"/>
  <c r="L18" i="29"/>
  <c r="E19" i="29"/>
  <c r="H19" i="29"/>
  <c r="I19" i="29"/>
  <c r="L19" i="29"/>
  <c r="E20" i="29"/>
  <c r="H20" i="29" s="1"/>
  <c r="F20" i="29"/>
  <c r="I20" i="29"/>
  <c r="L20" i="29"/>
  <c r="E21" i="29"/>
  <c r="H21" i="29" s="1"/>
  <c r="I21" i="29"/>
  <c r="L21" i="29"/>
  <c r="E22" i="29"/>
  <c r="H22" i="29" s="1"/>
  <c r="I22" i="29"/>
  <c r="L22" i="29"/>
  <c r="E23" i="29"/>
  <c r="H23" i="29" s="1"/>
  <c r="I23" i="29"/>
  <c r="L23" i="29"/>
  <c r="L24" i="29"/>
  <c r="L25" i="29"/>
  <c r="H6" i="33" l="1"/>
  <c r="H4" i="33"/>
  <c r="H3" i="33"/>
  <c r="C3" i="24"/>
  <c r="B3" i="24"/>
  <c r="C4" i="24" s="1"/>
  <c r="B4" i="24"/>
  <c r="B5" i="24" s="1"/>
  <c r="B6" i="24" s="1"/>
  <c r="B7" i="24" s="1"/>
  <c r="B8" i="24" s="1"/>
  <c r="B9" i="24" s="1"/>
  <c r="B10" i="24" s="1"/>
  <c r="B11" i="24" s="1"/>
  <c r="B12" i="24" s="1"/>
  <c r="B13" i="24" s="1"/>
  <c r="B14" i="24" s="1"/>
  <c r="B15" i="24" s="1"/>
  <c r="B16" i="24" s="1"/>
  <c r="B17" i="24" s="1"/>
  <c r="B18" i="24" s="1"/>
  <c r="B19" i="24" s="1"/>
  <c r="B20" i="24" s="1"/>
  <c r="B21" i="24" s="1"/>
  <c r="B22" i="24" s="1"/>
  <c r="B23" i="24" s="1"/>
  <c r="B24" i="24" s="1"/>
  <c r="B25" i="24" s="1"/>
  <c r="B26" i="24" s="1"/>
  <c r="B27" i="24" s="1"/>
  <c r="B28" i="24" s="1"/>
  <c r="B29" i="24" s="1"/>
  <c r="B30" i="24" s="1"/>
  <c r="B31" i="24" s="1"/>
  <c r="B32" i="24" s="1"/>
  <c r="B33" i="24" s="1"/>
  <c r="B34" i="24" s="1"/>
  <c r="B35" i="24" s="1"/>
  <c r="B36" i="24" s="1"/>
  <c r="B37" i="24" s="1"/>
  <c r="B38" i="24" s="1"/>
  <c r="B39" i="24" s="1"/>
  <c r="B40" i="24" s="1"/>
  <c r="B41" i="24" s="1"/>
  <c r="B42" i="24" s="1"/>
  <c r="B43" i="24" s="1"/>
  <c r="B44" i="24" s="1"/>
  <c r="B45" i="24" s="1"/>
  <c r="B46" i="24" s="1"/>
  <c r="B47" i="24" s="1"/>
  <c r="B48" i="24" s="1"/>
  <c r="B49" i="24" s="1"/>
  <c r="B50" i="24" s="1"/>
  <c r="B51" i="24" s="1"/>
  <c r="B52" i="24" s="1"/>
  <c r="B53" i="24" s="1"/>
  <c r="B54" i="24" s="1"/>
  <c r="B55" i="24" s="1"/>
  <c r="B56" i="24" s="1"/>
  <c r="B57" i="24" s="1"/>
  <c r="B58" i="24" s="1"/>
  <c r="B59" i="24" s="1"/>
  <c r="B60" i="24" s="1"/>
  <c r="B61" i="24" s="1"/>
  <c r="B62" i="24" s="1"/>
  <c r="B63" i="24" s="1"/>
  <c r="B64" i="24" s="1"/>
  <c r="B65" i="24" s="1"/>
  <c r="B66" i="24" s="1"/>
  <c r="B67" i="24" s="1"/>
  <c r="B68" i="24" s="1"/>
  <c r="B69" i="24" s="1"/>
  <c r="B70" i="24" s="1"/>
  <c r="B71" i="24" s="1"/>
  <c r="B72" i="24" s="1"/>
  <c r="B73" i="24" s="1"/>
  <c r="B74" i="24" s="1"/>
  <c r="B75" i="24" s="1"/>
  <c r="B76" i="24" s="1"/>
  <c r="B77" i="24" s="1"/>
  <c r="B78" i="24" s="1"/>
  <c r="B79" i="24" s="1"/>
  <c r="B80" i="24" s="1"/>
  <c r="B81" i="24" s="1"/>
  <c r="B82" i="24" s="1"/>
  <c r="B83" i="24" s="1"/>
  <c r="B84" i="24" s="1"/>
  <c r="B85" i="24" s="1"/>
  <c r="B86" i="24" s="1"/>
  <c r="B87" i="24" s="1"/>
  <c r="B88" i="24" s="1"/>
  <c r="B89" i="24" s="1"/>
  <c r="B90" i="24" s="1"/>
  <c r="B91" i="24" s="1"/>
  <c r="B92" i="24" s="1"/>
  <c r="B93" i="24" s="1"/>
  <c r="B94" i="24" s="1"/>
  <c r="B95" i="24" s="1"/>
  <c r="B96" i="24" s="1"/>
  <c r="B97" i="24" s="1"/>
  <c r="B98" i="24" s="1"/>
  <c r="B99" i="24" s="1"/>
  <c r="B100" i="24" s="1"/>
  <c r="B101" i="24" s="1"/>
  <c r="B102" i="24" s="1"/>
  <c r="B103" i="24" s="1"/>
  <c r="B104" i="24" s="1"/>
  <c r="B105" i="24" s="1"/>
  <c r="B106" i="24" s="1"/>
  <c r="B107" i="24" s="1"/>
  <c r="B108" i="24" s="1"/>
  <c r="B109" i="24" s="1"/>
  <c r="B110" i="24" s="1"/>
  <c r="B111" i="24" s="1"/>
  <c r="B112" i="24" s="1"/>
  <c r="B113" i="24" s="1"/>
  <c r="B114" i="24" s="1"/>
  <c r="B115" i="24" s="1"/>
  <c r="B116" i="24" s="1"/>
  <c r="B117" i="24" s="1"/>
  <c r="B118" i="24" s="1"/>
  <c r="B119" i="24" s="1"/>
  <c r="B120" i="24" s="1"/>
  <c r="B121" i="24" s="1"/>
  <c r="B122" i="24" s="1"/>
  <c r="B123" i="24" s="1"/>
  <c r="B124" i="24" s="1"/>
  <c r="B125" i="24" s="1"/>
  <c r="B126" i="24" s="1"/>
  <c r="B127" i="24" s="1"/>
  <c r="B128" i="24" s="1"/>
  <c r="B129" i="24" s="1"/>
  <c r="B130" i="24" s="1"/>
  <c r="B131" i="24" s="1"/>
  <c r="B132" i="24" s="1"/>
  <c r="B133" i="24" s="1"/>
  <c r="B134" i="24" s="1"/>
  <c r="B135" i="24" s="1"/>
  <c r="B136" i="24" s="1"/>
  <c r="B137" i="24" s="1"/>
  <c r="B138" i="24" s="1"/>
  <c r="B139" i="24" s="1"/>
  <c r="B140" i="24" s="1"/>
  <c r="B141" i="24" s="1"/>
  <c r="B142" i="24" s="1"/>
  <c r="B143" i="24" s="1"/>
  <c r="B144" i="24" s="1"/>
  <c r="B145" i="24" s="1"/>
  <c r="B146" i="24" s="1"/>
  <c r="B147" i="24" s="1"/>
  <c r="B148" i="24" s="1"/>
  <c r="B149" i="24" s="1"/>
  <c r="B150" i="24" s="1"/>
  <c r="B151" i="24" s="1"/>
  <c r="B152" i="24" s="1"/>
  <c r="B153" i="24" s="1"/>
  <c r="B154" i="24" s="1"/>
  <c r="B155" i="24" s="1"/>
  <c r="B156" i="24" s="1"/>
  <c r="B157" i="24" s="1"/>
  <c r="B158" i="24" s="1"/>
  <c r="B159" i="24" s="1"/>
  <c r="B160" i="24" s="1"/>
  <c r="B161" i="24" s="1"/>
  <c r="B162" i="24" s="1"/>
  <c r="B163" i="24" s="1"/>
  <c r="B164" i="24" s="1"/>
  <c r="B165" i="24" s="1"/>
  <c r="B166" i="24" s="1"/>
  <c r="B167" i="24" s="1"/>
  <c r="B168" i="24" s="1"/>
  <c r="B169" i="24" s="1"/>
  <c r="B170" i="24" s="1"/>
  <c r="B171" i="24" s="1"/>
  <c r="B172" i="24" s="1"/>
  <c r="B173" i="24" s="1"/>
  <c r="B174" i="24" s="1"/>
  <c r="B175" i="24" s="1"/>
  <c r="B176" i="24" s="1"/>
  <c r="B177" i="24" s="1"/>
  <c r="B178" i="24" s="1"/>
  <c r="B179" i="24" s="1"/>
  <c r="B180" i="24" s="1"/>
  <c r="B181" i="24" s="1"/>
  <c r="B182" i="24" s="1"/>
  <c r="B183" i="24" s="1"/>
  <c r="B184" i="24" s="1"/>
  <c r="B185" i="24" s="1"/>
  <c r="B186" i="24" s="1"/>
  <c r="B187" i="24" s="1"/>
  <c r="B188" i="24" s="1"/>
  <c r="B189" i="24" s="1"/>
  <c r="B190" i="24" s="1"/>
  <c r="B191" i="24" s="1"/>
  <c r="G4" i="23"/>
  <c r="G5" i="23"/>
  <c r="E31" i="34"/>
  <c r="E30" i="34"/>
  <c r="F30" i="34"/>
  <c r="E29" i="34"/>
  <c r="E28" i="34"/>
  <c r="E26" i="34"/>
  <c r="E25" i="34"/>
  <c r="E23" i="34"/>
  <c r="E21" i="34"/>
  <c r="E19" i="34"/>
  <c r="E17" i="34"/>
  <c r="E15" i="34"/>
  <c r="E13" i="34"/>
  <c r="E11" i="34"/>
  <c r="E8" i="34"/>
  <c r="E6" i="34"/>
  <c r="E5" i="34"/>
  <c r="E4" i="34"/>
  <c r="E2" i="34"/>
  <c r="F31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E27" i="34"/>
  <c r="E24" i="34"/>
  <c r="E22" i="34"/>
  <c r="E20" i="34"/>
  <c r="E18" i="34"/>
  <c r="E16" i="34"/>
  <c r="E14" i="34"/>
  <c r="E12" i="34"/>
  <c r="E10" i="34"/>
  <c r="E9" i="34"/>
  <c r="E7" i="34"/>
  <c r="E3" i="34"/>
  <c r="C3" i="32"/>
  <c r="F8" i="32"/>
  <c r="B3" i="32"/>
  <c r="C4" i="32" s="1"/>
  <c r="F6" i="32"/>
  <c r="E8" i="30"/>
  <c r="B3" i="30"/>
  <c r="E6" i="30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97" i="28"/>
  <c r="A98" i="28"/>
  <c r="A99" i="28"/>
  <c r="A100" i="28"/>
  <c r="A1" i="28"/>
  <c r="C1" i="28"/>
  <c r="C2" i="28" s="1"/>
  <c r="C3" i="28" s="1"/>
  <c r="C4" i="28" s="1"/>
  <c r="C5" i="28" s="1"/>
  <c r="C6" i="28" s="1"/>
  <c r="C7" i="28" s="1"/>
  <c r="C8" i="28" s="1"/>
  <c r="C9" i="28" s="1"/>
  <c r="C10" i="28" s="1"/>
  <c r="C11" i="28" s="1"/>
  <c r="C12" i="28" s="1"/>
  <c r="C13" i="28" s="1"/>
  <c r="C14" i="28" s="1"/>
  <c r="C15" i="28" s="1"/>
  <c r="C16" i="28" s="1"/>
  <c r="C17" i="28" s="1"/>
  <c r="C18" i="28" s="1"/>
  <c r="C19" i="28" s="1"/>
  <c r="C20" i="28" s="1"/>
  <c r="C21" i="28" s="1"/>
  <c r="C22" i="28" s="1"/>
  <c r="C23" i="28" s="1"/>
  <c r="C24" i="28" s="1"/>
  <c r="C25" i="28" s="1"/>
  <c r="C26" i="28" s="1"/>
  <c r="C27" i="28" s="1"/>
  <c r="C28" i="28" s="1"/>
  <c r="C29" i="28" s="1"/>
  <c r="C30" i="28" s="1"/>
  <c r="C31" i="28" s="1"/>
  <c r="C32" i="28" s="1"/>
  <c r="C33" i="28" s="1"/>
  <c r="C34" i="28" s="1"/>
  <c r="C35" i="28" s="1"/>
  <c r="C36" i="28" s="1"/>
  <c r="C37" i="28" s="1"/>
  <c r="C38" i="28" s="1"/>
  <c r="C39" i="28" s="1"/>
  <c r="C40" i="28" s="1"/>
  <c r="C41" i="28" s="1"/>
  <c r="C42" i="28" s="1"/>
  <c r="C43" i="28" s="1"/>
  <c r="C44" i="28" s="1"/>
  <c r="C45" i="28" s="1"/>
  <c r="C46" i="28" s="1"/>
  <c r="C47" i="28" s="1"/>
  <c r="C48" i="28" s="1"/>
  <c r="C49" i="28" s="1"/>
  <c r="C50" i="28" s="1"/>
  <c r="C51" i="28" s="1"/>
  <c r="C52" i="28" s="1"/>
  <c r="C53" i="28" s="1"/>
  <c r="C54" i="28" s="1"/>
  <c r="C55" i="28" s="1"/>
  <c r="C56" i="28" s="1"/>
  <c r="C57" i="28" s="1"/>
  <c r="C58" i="28" s="1"/>
  <c r="C59" i="28" s="1"/>
  <c r="C60" i="28" s="1"/>
  <c r="C61" i="28" s="1"/>
  <c r="C62" i="28" s="1"/>
  <c r="C63" i="28" s="1"/>
  <c r="C64" i="28" s="1"/>
  <c r="C65" i="28" s="1"/>
  <c r="C66" i="28" s="1"/>
  <c r="C67" i="28" s="1"/>
  <c r="C68" i="28" s="1"/>
  <c r="C69" i="28" s="1"/>
  <c r="C70" i="28" s="1"/>
  <c r="C71" i="28" s="1"/>
  <c r="C72" i="28" s="1"/>
  <c r="C73" i="28" s="1"/>
  <c r="C74" i="28" s="1"/>
  <c r="C75" i="28" s="1"/>
  <c r="C76" i="28" s="1"/>
  <c r="C77" i="28" s="1"/>
  <c r="C78" i="28" s="1"/>
  <c r="C79" i="28" s="1"/>
  <c r="C80" i="28" s="1"/>
  <c r="C81" i="28" s="1"/>
  <c r="C82" i="28" s="1"/>
  <c r="C83" i="28" s="1"/>
  <c r="C84" i="28" s="1"/>
  <c r="C85" i="28" s="1"/>
  <c r="C86" i="28" s="1"/>
  <c r="C87" i="28" s="1"/>
  <c r="C88" i="28" s="1"/>
  <c r="C89" i="28" s="1"/>
  <c r="C90" i="28" s="1"/>
  <c r="C91" i="28" s="1"/>
  <c r="C92" i="28" s="1"/>
  <c r="C93" i="28" s="1"/>
  <c r="C94" i="28" s="1"/>
  <c r="C95" i="28" s="1"/>
  <c r="C96" i="28" s="1"/>
  <c r="C97" i="28" s="1"/>
  <c r="C98" i="28" s="1"/>
  <c r="C99" i="28" s="1"/>
  <c r="C100" i="28" s="1"/>
  <c r="C5" i="24" l="1"/>
  <c r="C2" i="32"/>
  <c r="G6" i="23"/>
  <c r="D2" i="23" s="1"/>
  <c r="B4" i="32"/>
  <c r="B4" i="30"/>
  <c r="B5" i="30" s="1"/>
  <c r="B6" i="30" s="1"/>
  <c r="B7" i="30" s="1"/>
  <c r="B8" i="30" s="1"/>
  <c r="B9" i="30" s="1"/>
  <c r="B10" i="30" s="1"/>
  <c r="B11" i="30" s="1"/>
  <c r="B12" i="30" s="1"/>
  <c r="B13" i="30" s="1"/>
  <c r="B14" i="30" s="1"/>
  <c r="B15" i="30" s="1"/>
  <c r="B16" i="30" s="1"/>
  <c r="B17" i="30" s="1"/>
  <c r="B18" i="30" s="1"/>
  <c r="B19" i="30" s="1"/>
  <c r="B20" i="30" s="1"/>
  <c r="B21" i="30" s="1"/>
  <c r="B22" i="30" s="1"/>
  <c r="B23" i="30" s="1"/>
  <c r="B24" i="30" s="1"/>
  <c r="B25" i="30" s="1"/>
  <c r="B26" i="30" s="1"/>
  <c r="B27" i="30" s="1"/>
  <c r="B28" i="30" s="1"/>
  <c r="B29" i="30" s="1"/>
  <c r="B30" i="30" s="1"/>
  <c r="B31" i="30" s="1"/>
  <c r="B32" i="30" s="1"/>
  <c r="B33" i="30" s="1"/>
  <c r="B34" i="30" s="1"/>
  <c r="B35" i="30" s="1"/>
  <c r="B36" i="30" s="1"/>
  <c r="B37" i="30" s="1"/>
  <c r="B38" i="30" s="1"/>
  <c r="B39" i="30" s="1"/>
  <c r="B40" i="30" s="1"/>
  <c r="B41" i="30" s="1"/>
  <c r="B42" i="30" s="1"/>
  <c r="B43" i="30" s="1"/>
  <c r="B44" i="30" s="1"/>
  <c r="B45" i="30" s="1"/>
  <c r="B46" i="30" s="1"/>
  <c r="B47" i="30" s="1"/>
  <c r="B48" i="30" s="1"/>
  <c r="B49" i="30" s="1"/>
  <c r="B50" i="30" s="1"/>
  <c r="B51" i="30" s="1"/>
  <c r="B52" i="30" s="1"/>
  <c r="B53" i="30" s="1"/>
  <c r="B54" i="30" s="1"/>
  <c r="B55" i="30" s="1"/>
  <c r="B56" i="30" s="1"/>
  <c r="B57" i="30" s="1"/>
  <c r="B58" i="30" s="1"/>
  <c r="B59" i="30" s="1"/>
  <c r="B60" i="30" s="1"/>
  <c r="B61" i="30" s="1"/>
  <c r="B62" i="30" s="1"/>
  <c r="B63" i="30" s="1"/>
  <c r="B64" i="30" s="1"/>
  <c r="B65" i="30" s="1"/>
  <c r="B66" i="30" s="1"/>
  <c r="B67" i="30" s="1"/>
  <c r="B68" i="30" s="1"/>
  <c r="B69" i="30" s="1"/>
  <c r="B70" i="30" s="1"/>
  <c r="B71" i="30" s="1"/>
  <c r="B72" i="30" s="1"/>
  <c r="B73" i="30" s="1"/>
  <c r="B74" i="30" s="1"/>
  <c r="B75" i="30" s="1"/>
  <c r="B76" i="30" s="1"/>
  <c r="B77" i="30" s="1"/>
  <c r="B78" i="30" s="1"/>
  <c r="B79" i="30" s="1"/>
  <c r="B80" i="30" s="1"/>
  <c r="B81" i="30" s="1"/>
  <c r="B82" i="30" s="1"/>
  <c r="B83" i="30" s="1"/>
  <c r="B84" i="30" s="1"/>
  <c r="B85" i="30" s="1"/>
  <c r="B86" i="30" s="1"/>
  <c r="B87" i="30" s="1"/>
  <c r="B88" i="30" s="1"/>
  <c r="B89" i="30" s="1"/>
  <c r="B90" i="30" s="1"/>
  <c r="B91" i="30" s="1"/>
  <c r="B92" i="30" s="1"/>
  <c r="B93" i="30" s="1"/>
  <c r="B94" i="30" s="1"/>
  <c r="B95" i="30" s="1"/>
  <c r="B96" i="30" s="1"/>
  <c r="B97" i="30" s="1"/>
  <c r="B98" i="30" s="1"/>
  <c r="B99" i="30" s="1"/>
  <c r="B100" i="30" s="1"/>
  <c r="B101" i="30" s="1"/>
  <c r="B102" i="30" s="1"/>
  <c r="B103" i="30" s="1"/>
  <c r="B104" i="30" s="1"/>
  <c r="B105" i="30" s="1"/>
  <c r="B106" i="30" s="1"/>
  <c r="B107" i="30" s="1"/>
  <c r="B108" i="30" s="1"/>
  <c r="B109" i="30" s="1"/>
  <c r="B110" i="30" s="1"/>
  <c r="B111" i="30" s="1"/>
  <c r="B112" i="30" s="1"/>
  <c r="B113" i="30" s="1"/>
  <c r="B114" i="30" s="1"/>
  <c r="B115" i="30" s="1"/>
  <c r="B116" i="30" s="1"/>
  <c r="B117" i="30" s="1"/>
  <c r="B118" i="30" s="1"/>
  <c r="B119" i="30" s="1"/>
  <c r="B120" i="30" s="1"/>
  <c r="B121" i="30" s="1"/>
  <c r="B122" i="30" s="1"/>
  <c r="B123" i="30" s="1"/>
  <c r="B124" i="30" s="1"/>
  <c r="B125" i="30" s="1"/>
  <c r="B126" i="30" s="1"/>
  <c r="B127" i="30" s="1"/>
  <c r="B128" i="30" s="1"/>
  <c r="B129" i="30" s="1"/>
  <c r="B130" i="30" s="1"/>
  <c r="B131" i="30" s="1"/>
  <c r="B132" i="30" s="1"/>
  <c r="B133" i="30" s="1"/>
  <c r="B134" i="30" s="1"/>
  <c r="B135" i="30" s="1"/>
  <c r="B136" i="30" s="1"/>
  <c r="B137" i="30" s="1"/>
  <c r="B138" i="30" s="1"/>
  <c r="B139" i="30" s="1"/>
  <c r="B140" i="30" s="1"/>
  <c r="B141" i="30" s="1"/>
  <c r="B142" i="30" s="1"/>
  <c r="B143" i="30" s="1"/>
  <c r="B144" i="30" s="1"/>
  <c r="B145" i="30" s="1"/>
  <c r="B146" i="30" s="1"/>
  <c r="B147" i="30" s="1"/>
  <c r="B148" i="30" s="1"/>
  <c r="B149" i="30" s="1"/>
  <c r="B150" i="30" s="1"/>
  <c r="B151" i="30" s="1"/>
  <c r="B152" i="30" s="1"/>
  <c r="B153" i="30" s="1"/>
  <c r="B154" i="30" s="1"/>
  <c r="B155" i="30" s="1"/>
  <c r="B156" i="30" s="1"/>
  <c r="B157" i="30" s="1"/>
  <c r="B158" i="30" s="1"/>
  <c r="B159" i="30" s="1"/>
  <c r="B160" i="30" s="1"/>
  <c r="B161" i="30" s="1"/>
  <c r="B162" i="30" s="1"/>
  <c r="B163" i="30" s="1"/>
  <c r="B164" i="30" s="1"/>
  <c r="B165" i="30" s="1"/>
  <c r="B166" i="30" s="1"/>
  <c r="B167" i="30" s="1"/>
  <c r="B168" i="30" s="1"/>
  <c r="B169" i="30" s="1"/>
  <c r="B170" i="30" s="1"/>
  <c r="B171" i="30" s="1"/>
  <c r="B172" i="30" s="1"/>
  <c r="B173" i="30" s="1"/>
  <c r="B174" i="30" s="1"/>
  <c r="B175" i="30" s="1"/>
  <c r="B176" i="30" s="1"/>
  <c r="B177" i="30" s="1"/>
  <c r="B178" i="30" s="1"/>
  <c r="B179" i="30" s="1"/>
  <c r="B180" i="30" s="1"/>
  <c r="B181" i="30" s="1"/>
  <c r="B182" i="30" s="1"/>
  <c r="B183" i="30" s="1"/>
  <c r="B184" i="30" s="1"/>
  <c r="B185" i="30" s="1"/>
  <c r="B186" i="30" s="1"/>
  <c r="B187" i="30" s="1"/>
  <c r="B188" i="30" s="1"/>
  <c r="B189" i="30" s="1"/>
  <c r="B190" i="30" s="1"/>
  <c r="B191" i="30" s="1"/>
  <c r="S5" i="9"/>
  <c r="T5" i="9"/>
  <c r="S6" i="9"/>
  <c r="T6" i="9"/>
  <c r="S7" i="9"/>
  <c r="T7" i="9"/>
  <c r="S8" i="9"/>
  <c r="T8" i="9"/>
  <c r="S9" i="9"/>
  <c r="T9" i="9"/>
  <c r="S10" i="9"/>
  <c r="T10" i="9"/>
  <c r="S11" i="9"/>
  <c r="T11" i="9"/>
  <c r="S12" i="9"/>
  <c r="T12" i="9"/>
  <c r="S13" i="9"/>
  <c r="T13" i="9"/>
  <c r="S14" i="9"/>
  <c r="T14" i="9"/>
  <c r="S15" i="9"/>
  <c r="T15" i="9"/>
  <c r="S16" i="9"/>
  <c r="T16" i="9"/>
  <c r="S17" i="9"/>
  <c r="T17" i="9"/>
  <c r="S18" i="9"/>
  <c r="T18" i="9"/>
  <c r="S19" i="9"/>
  <c r="T19" i="9"/>
  <c r="S20" i="9"/>
  <c r="T20" i="9"/>
  <c r="S21" i="9"/>
  <c r="T21" i="9"/>
  <c r="S22" i="9"/>
  <c r="T22" i="9"/>
  <c r="S23" i="9"/>
  <c r="T23" i="9"/>
  <c r="S24" i="9"/>
  <c r="T24" i="9"/>
  <c r="S25" i="9"/>
  <c r="T25" i="9"/>
  <c r="S26" i="9"/>
  <c r="T26" i="9"/>
  <c r="S27" i="9"/>
  <c r="T27" i="9"/>
  <c r="S28" i="9"/>
  <c r="T28" i="9"/>
  <c r="S29" i="9"/>
  <c r="T29" i="9"/>
  <c r="S30" i="9"/>
  <c r="T30" i="9"/>
  <c r="S31" i="9"/>
  <c r="T31" i="9"/>
  <c r="S32" i="9"/>
  <c r="T32" i="9"/>
  <c r="S33" i="9"/>
  <c r="T33" i="9"/>
  <c r="S34" i="9"/>
  <c r="T34" i="9"/>
  <c r="T4" i="9"/>
  <c r="S4" i="9"/>
  <c r="T3" i="9"/>
  <c r="S3" i="9"/>
  <c r="T2" i="9"/>
  <c r="S2" i="9"/>
  <c r="V3" i="9"/>
  <c r="W3" i="9"/>
  <c r="V4" i="9"/>
  <c r="W4" i="9"/>
  <c r="V5" i="9"/>
  <c r="W5" i="9"/>
  <c r="V6" i="9"/>
  <c r="W6" i="9"/>
  <c r="V7" i="9"/>
  <c r="W7" i="9"/>
  <c r="V8" i="9"/>
  <c r="W8" i="9"/>
  <c r="V9" i="9"/>
  <c r="W9" i="9"/>
  <c r="V10" i="9"/>
  <c r="W10" i="9"/>
  <c r="V11" i="9"/>
  <c r="W11" i="9"/>
  <c r="V12" i="9"/>
  <c r="W12" i="9"/>
  <c r="V13" i="9"/>
  <c r="W13" i="9"/>
  <c r="V14" i="9"/>
  <c r="W14" i="9"/>
  <c r="V15" i="9"/>
  <c r="W15" i="9"/>
  <c r="V16" i="9"/>
  <c r="W16" i="9"/>
  <c r="V17" i="9"/>
  <c r="W17" i="9"/>
  <c r="V18" i="9"/>
  <c r="W18" i="9"/>
  <c r="V19" i="9"/>
  <c r="W19" i="9"/>
  <c r="V20" i="9"/>
  <c r="W20" i="9"/>
  <c r="V21" i="9"/>
  <c r="W21" i="9"/>
  <c r="V22" i="9"/>
  <c r="W22" i="9"/>
  <c r="V23" i="9"/>
  <c r="W23" i="9"/>
  <c r="V24" i="9"/>
  <c r="W24" i="9"/>
  <c r="V25" i="9"/>
  <c r="W25" i="9"/>
  <c r="V26" i="9"/>
  <c r="W26" i="9"/>
  <c r="V27" i="9"/>
  <c r="W27" i="9"/>
  <c r="V28" i="9"/>
  <c r="W28" i="9"/>
  <c r="V29" i="9"/>
  <c r="W29" i="9"/>
  <c r="V30" i="9"/>
  <c r="W30" i="9"/>
  <c r="V31" i="9"/>
  <c r="W31" i="9"/>
  <c r="V32" i="9"/>
  <c r="W32" i="9"/>
  <c r="V33" i="9"/>
  <c r="W33" i="9"/>
  <c r="V34" i="9"/>
  <c r="W34" i="9"/>
  <c r="W2" i="9"/>
  <c r="V2" i="9"/>
  <c r="F3" i="9"/>
  <c r="G3" i="9"/>
  <c r="F4" i="9"/>
  <c r="G4" i="9"/>
  <c r="F5" i="9"/>
  <c r="G5" i="9"/>
  <c r="F6" i="9"/>
  <c r="G6" i="9"/>
  <c r="F7" i="9"/>
  <c r="G7" i="9"/>
  <c r="F8" i="9"/>
  <c r="G8" i="9"/>
  <c r="F9" i="9"/>
  <c r="G9" i="9"/>
  <c r="F10" i="9"/>
  <c r="G10" i="9"/>
  <c r="F11" i="9"/>
  <c r="G11" i="9"/>
  <c r="F12" i="9"/>
  <c r="G12" i="9"/>
  <c r="F13" i="9"/>
  <c r="G13" i="9"/>
  <c r="F14" i="9"/>
  <c r="G14" i="9"/>
  <c r="F15" i="9"/>
  <c r="G15" i="9"/>
  <c r="F16" i="9"/>
  <c r="G16" i="9"/>
  <c r="F17" i="9"/>
  <c r="G17" i="9"/>
  <c r="F18" i="9"/>
  <c r="G18" i="9"/>
  <c r="F19" i="9"/>
  <c r="G19" i="9"/>
  <c r="F20" i="9"/>
  <c r="G20" i="9"/>
  <c r="F21" i="9"/>
  <c r="G21" i="9"/>
  <c r="F22" i="9"/>
  <c r="G22" i="9"/>
  <c r="F23" i="9"/>
  <c r="G23" i="9"/>
  <c r="F24" i="9"/>
  <c r="G24" i="9"/>
  <c r="F25" i="9"/>
  <c r="G25" i="9"/>
  <c r="F26" i="9"/>
  <c r="G26" i="9"/>
  <c r="F27" i="9"/>
  <c r="G27" i="9"/>
  <c r="F28" i="9"/>
  <c r="G28" i="9"/>
  <c r="F29" i="9"/>
  <c r="G29" i="9"/>
  <c r="F30" i="9"/>
  <c r="G30" i="9"/>
  <c r="F31" i="9"/>
  <c r="G31" i="9"/>
  <c r="F32" i="9"/>
  <c r="G32" i="9"/>
  <c r="F33" i="9"/>
  <c r="G33" i="9"/>
  <c r="F34" i="9"/>
  <c r="G34" i="9"/>
  <c r="F35" i="9"/>
  <c r="G35" i="9"/>
  <c r="F36" i="9"/>
  <c r="G36" i="9"/>
  <c r="G2" i="9"/>
  <c r="F2" i="9"/>
  <c r="D3" i="9"/>
  <c r="C3" i="9"/>
  <c r="D2" i="9"/>
  <c r="C2" i="9"/>
  <c r="H7" i="3"/>
  <c r="I7" i="3"/>
  <c r="H8" i="3"/>
  <c r="I8" i="3"/>
  <c r="H9" i="3"/>
  <c r="I9" i="3"/>
  <c r="H10" i="3"/>
  <c r="I10" i="3"/>
  <c r="H11" i="3"/>
  <c r="I11" i="3"/>
  <c r="H12" i="3"/>
  <c r="I12" i="3"/>
  <c r="H13" i="3"/>
  <c r="I13" i="3"/>
  <c r="H14" i="3"/>
  <c r="I14" i="3"/>
  <c r="H15" i="3"/>
  <c r="I15" i="3"/>
  <c r="H16" i="3"/>
  <c r="I16" i="3"/>
  <c r="H17" i="3"/>
  <c r="I17" i="3"/>
  <c r="H18" i="3"/>
  <c r="I18" i="3"/>
  <c r="H19" i="3"/>
  <c r="I19" i="3"/>
  <c r="H20" i="3"/>
  <c r="I20" i="3"/>
  <c r="H21" i="3"/>
  <c r="I21" i="3"/>
  <c r="H22" i="3"/>
  <c r="I22" i="3"/>
  <c r="H23" i="3"/>
  <c r="I23" i="3"/>
  <c r="H24" i="3"/>
  <c r="I24" i="3"/>
  <c r="H25" i="3"/>
  <c r="I25" i="3"/>
  <c r="H26" i="3"/>
  <c r="I26" i="3"/>
  <c r="H27" i="3"/>
  <c r="I27" i="3"/>
  <c r="H28" i="3"/>
  <c r="I28" i="3"/>
  <c r="H29" i="3"/>
  <c r="I29" i="3"/>
  <c r="H30" i="3"/>
  <c r="I30" i="3"/>
  <c r="H31" i="3"/>
  <c r="I31" i="3"/>
  <c r="H32" i="3"/>
  <c r="I32" i="3"/>
  <c r="H33" i="3"/>
  <c r="I33" i="3"/>
  <c r="H34" i="3"/>
  <c r="I34" i="3"/>
  <c r="H35" i="3"/>
  <c r="I35" i="3"/>
  <c r="H36" i="3"/>
  <c r="I36" i="3"/>
  <c r="H37" i="3"/>
  <c r="I37" i="3"/>
  <c r="H38" i="3"/>
  <c r="I38" i="3"/>
  <c r="H39" i="3"/>
  <c r="I39" i="3"/>
  <c r="H40" i="3"/>
  <c r="I40" i="3"/>
  <c r="H41" i="3"/>
  <c r="I41" i="3"/>
  <c r="H42" i="3"/>
  <c r="I42" i="3"/>
  <c r="H43" i="3"/>
  <c r="I43" i="3"/>
  <c r="H44" i="3"/>
  <c r="I44" i="3"/>
  <c r="H45" i="3"/>
  <c r="I45" i="3"/>
  <c r="H46" i="3"/>
  <c r="I46" i="3"/>
  <c r="H47" i="3"/>
  <c r="I47" i="3"/>
  <c r="H48" i="3"/>
  <c r="I48" i="3"/>
  <c r="H49" i="3"/>
  <c r="I49" i="3"/>
  <c r="H50" i="3"/>
  <c r="I50" i="3"/>
  <c r="H51" i="3"/>
  <c r="I51" i="3"/>
  <c r="H52" i="3"/>
  <c r="I52" i="3"/>
  <c r="H53" i="3"/>
  <c r="I53" i="3"/>
  <c r="H54" i="3"/>
  <c r="I54" i="3"/>
  <c r="H55" i="3"/>
  <c r="I55" i="3"/>
  <c r="H56" i="3"/>
  <c r="I56" i="3"/>
  <c r="H57" i="3"/>
  <c r="I57" i="3"/>
  <c r="H58" i="3"/>
  <c r="I58" i="3"/>
  <c r="H59" i="3"/>
  <c r="I59" i="3"/>
  <c r="H60" i="3"/>
  <c r="I60" i="3"/>
  <c r="H61" i="3"/>
  <c r="I61" i="3"/>
  <c r="H62" i="3"/>
  <c r="I62" i="3"/>
  <c r="H63" i="3"/>
  <c r="I63" i="3"/>
  <c r="H64" i="3"/>
  <c r="I64" i="3"/>
  <c r="H65" i="3"/>
  <c r="I65" i="3"/>
  <c r="H66" i="3"/>
  <c r="I66" i="3"/>
  <c r="H67" i="3"/>
  <c r="I67" i="3"/>
  <c r="H68" i="3"/>
  <c r="I68" i="3"/>
  <c r="H69" i="3"/>
  <c r="I69" i="3"/>
  <c r="H70" i="3"/>
  <c r="I70" i="3"/>
  <c r="H71" i="3"/>
  <c r="I71" i="3"/>
  <c r="H72" i="3"/>
  <c r="I72" i="3"/>
  <c r="H73" i="3"/>
  <c r="I73" i="3"/>
  <c r="H74" i="3"/>
  <c r="I74" i="3"/>
  <c r="H75" i="3"/>
  <c r="I75" i="3"/>
  <c r="H76" i="3"/>
  <c r="I76" i="3"/>
  <c r="H77" i="3"/>
  <c r="I77" i="3"/>
  <c r="H78" i="3"/>
  <c r="I78" i="3"/>
  <c r="H79" i="3"/>
  <c r="I79" i="3"/>
  <c r="H80" i="3"/>
  <c r="I80" i="3"/>
  <c r="H81" i="3"/>
  <c r="I81" i="3"/>
  <c r="H82" i="3"/>
  <c r="I82" i="3"/>
  <c r="H83" i="3"/>
  <c r="I83" i="3"/>
  <c r="H84" i="3"/>
  <c r="I84" i="3"/>
  <c r="H85" i="3"/>
  <c r="I85" i="3"/>
  <c r="H86" i="3"/>
  <c r="I86" i="3"/>
  <c r="H87" i="3"/>
  <c r="I87" i="3"/>
  <c r="H88" i="3"/>
  <c r="I88" i="3"/>
  <c r="H89" i="3"/>
  <c r="I89" i="3"/>
  <c r="H90" i="3"/>
  <c r="I90" i="3"/>
  <c r="H91" i="3"/>
  <c r="I91" i="3"/>
  <c r="H92" i="3"/>
  <c r="I92" i="3"/>
  <c r="H93" i="3"/>
  <c r="I93" i="3"/>
  <c r="H94" i="3"/>
  <c r="I94" i="3"/>
  <c r="H95" i="3"/>
  <c r="I95" i="3"/>
  <c r="H96" i="3"/>
  <c r="I96" i="3"/>
  <c r="H97" i="3"/>
  <c r="I97" i="3"/>
  <c r="H98" i="3"/>
  <c r="I98" i="3"/>
  <c r="H99" i="3"/>
  <c r="I99" i="3"/>
  <c r="H100" i="3"/>
  <c r="I100" i="3"/>
  <c r="H101" i="3"/>
  <c r="I101" i="3"/>
  <c r="H102" i="3"/>
  <c r="I102" i="3"/>
  <c r="H103" i="3"/>
  <c r="I103" i="3"/>
  <c r="H104" i="3"/>
  <c r="I104" i="3"/>
  <c r="H105" i="3"/>
  <c r="I105" i="3"/>
  <c r="I6" i="3"/>
  <c r="H6" i="3"/>
  <c r="E9" i="3"/>
  <c r="F9" i="3"/>
  <c r="E10" i="3"/>
  <c r="F10" i="3"/>
  <c r="E11" i="3"/>
  <c r="F11" i="3"/>
  <c r="E12" i="3"/>
  <c r="F12" i="3"/>
  <c r="E13" i="3"/>
  <c r="F13" i="3"/>
  <c r="E14" i="3"/>
  <c r="F14" i="3"/>
  <c r="E15" i="3"/>
  <c r="F15" i="3"/>
  <c r="E16" i="3"/>
  <c r="F16" i="3"/>
  <c r="E17" i="3"/>
  <c r="F17" i="3"/>
  <c r="E18" i="3"/>
  <c r="F18" i="3"/>
  <c r="E19" i="3"/>
  <c r="F19" i="3"/>
  <c r="E20" i="3"/>
  <c r="F20" i="3"/>
  <c r="E21" i="3"/>
  <c r="F21" i="3"/>
  <c r="E22" i="3"/>
  <c r="F22" i="3"/>
  <c r="E23" i="3"/>
  <c r="F23" i="3"/>
  <c r="E24" i="3"/>
  <c r="F24" i="3"/>
  <c r="E25" i="3"/>
  <c r="F25" i="3"/>
  <c r="E26" i="3"/>
  <c r="F26" i="3"/>
  <c r="E27" i="3"/>
  <c r="F27" i="3"/>
  <c r="E28" i="3"/>
  <c r="F28" i="3"/>
  <c r="E29" i="3"/>
  <c r="F29" i="3"/>
  <c r="E30" i="3"/>
  <c r="F30" i="3"/>
  <c r="E31" i="3"/>
  <c r="F31" i="3"/>
  <c r="E32" i="3"/>
  <c r="F32" i="3"/>
  <c r="E33" i="3"/>
  <c r="F33" i="3"/>
  <c r="E34" i="3"/>
  <c r="F34" i="3"/>
  <c r="E35" i="3"/>
  <c r="F35" i="3"/>
  <c r="E36" i="3"/>
  <c r="F36" i="3"/>
  <c r="E37" i="3"/>
  <c r="F37" i="3"/>
  <c r="E38" i="3"/>
  <c r="F38" i="3"/>
  <c r="E39" i="3"/>
  <c r="F39" i="3"/>
  <c r="E40" i="3"/>
  <c r="F40" i="3"/>
  <c r="E41" i="3"/>
  <c r="F41" i="3"/>
  <c r="E42" i="3"/>
  <c r="F42" i="3"/>
  <c r="E43" i="3"/>
  <c r="F43" i="3"/>
  <c r="E44" i="3"/>
  <c r="F44" i="3"/>
  <c r="E45" i="3"/>
  <c r="F45" i="3"/>
  <c r="E46" i="3"/>
  <c r="F46" i="3"/>
  <c r="E47" i="3"/>
  <c r="F47" i="3"/>
  <c r="E48" i="3"/>
  <c r="F48" i="3"/>
  <c r="E49" i="3"/>
  <c r="F49" i="3"/>
  <c r="E50" i="3"/>
  <c r="F50" i="3"/>
  <c r="E51" i="3"/>
  <c r="F51" i="3"/>
  <c r="E52" i="3"/>
  <c r="F52" i="3"/>
  <c r="E53" i="3"/>
  <c r="F53" i="3"/>
  <c r="E54" i="3"/>
  <c r="F54" i="3"/>
  <c r="E55" i="3"/>
  <c r="F55" i="3"/>
  <c r="E56" i="3"/>
  <c r="F56" i="3"/>
  <c r="E57" i="3"/>
  <c r="F57" i="3"/>
  <c r="E58" i="3"/>
  <c r="F58" i="3"/>
  <c r="E59" i="3"/>
  <c r="F59" i="3"/>
  <c r="E60" i="3"/>
  <c r="F60" i="3"/>
  <c r="E61" i="3"/>
  <c r="F61" i="3"/>
  <c r="E62" i="3"/>
  <c r="F62" i="3"/>
  <c r="E63" i="3"/>
  <c r="F63" i="3"/>
  <c r="E64" i="3"/>
  <c r="F64" i="3"/>
  <c r="E65" i="3"/>
  <c r="F65" i="3"/>
  <c r="E66" i="3"/>
  <c r="F66" i="3"/>
  <c r="E67" i="3"/>
  <c r="F67" i="3"/>
  <c r="E68" i="3"/>
  <c r="F68" i="3"/>
  <c r="E69" i="3"/>
  <c r="F69" i="3"/>
  <c r="E70" i="3"/>
  <c r="F70" i="3"/>
  <c r="E71" i="3"/>
  <c r="F71" i="3"/>
  <c r="E72" i="3"/>
  <c r="F72" i="3"/>
  <c r="E73" i="3"/>
  <c r="F73" i="3"/>
  <c r="E74" i="3"/>
  <c r="F74" i="3"/>
  <c r="E75" i="3"/>
  <c r="F75" i="3"/>
  <c r="E76" i="3"/>
  <c r="F76" i="3"/>
  <c r="E77" i="3"/>
  <c r="F77" i="3"/>
  <c r="E78" i="3"/>
  <c r="F78" i="3"/>
  <c r="E79" i="3"/>
  <c r="F79" i="3"/>
  <c r="E80" i="3"/>
  <c r="F80" i="3"/>
  <c r="E81" i="3"/>
  <c r="F81" i="3"/>
  <c r="E82" i="3"/>
  <c r="F82" i="3"/>
  <c r="E83" i="3"/>
  <c r="F83" i="3"/>
  <c r="E84" i="3"/>
  <c r="F84" i="3"/>
  <c r="E85" i="3"/>
  <c r="F85" i="3"/>
  <c r="E86" i="3"/>
  <c r="F86" i="3"/>
  <c r="E87" i="3"/>
  <c r="F87" i="3"/>
  <c r="E88" i="3"/>
  <c r="F88" i="3"/>
  <c r="E89" i="3"/>
  <c r="F89" i="3"/>
  <c r="E90" i="3"/>
  <c r="F90" i="3"/>
  <c r="E91" i="3"/>
  <c r="F91" i="3"/>
  <c r="E92" i="3"/>
  <c r="F92" i="3"/>
  <c r="E93" i="3"/>
  <c r="F93" i="3"/>
  <c r="E94" i="3"/>
  <c r="F94" i="3"/>
  <c r="E95" i="3"/>
  <c r="F95" i="3"/>
  <c r="E96" i="3"/>
  <c r="F96" i="3"/>
  <c r="E97" i="3"/>
  <c r="F97" i="3"/>
  <c r="E98" i="3"/>
  <c r="F98" i="3"/>
  <c r="E99" i="3"/>
  <c r="F99" i="3"/>
  <c r="E100" i="3"/>
  <c r="F100" i="3"/>
  <c r="E101" i="3"/>
  <c r="F101" i="3"/>
  <c r="E102" i="3"/>
  <c r="F102" i="3"/>
  <c r="E103" i="3"/>
  <c r="F103" i="3"/>
  <c r="E104" i="3"/>
  <c r="F104" i="3"/>
  <c r="E105" i="3"/>
  <c r="F105" i="3"/>
  <c r="F8" i="3"/>
  <c r="E8" i="3"/>
  <c r="F7" i="3"/>
  <c r="E7" i="3"/>
  <c r="F6" i="3"/>
  <c r="E6" i="3"/>
  <c r="Q3" i="9"/>
  <c r="Q4" i="9"/>
  <c r="Q5" i="9"/>
  <c r="Q6" i="9"/>
  <c r="Q7" i="9"/>
  <c r="Q8" i="9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99" i="9"/>
  <c r="Q100" i="9"/>
  <c r="Q2" i="9"/>
  <c r="B5" i="32" l="1"/>
  <c r="C5" i="32"/>
  <c r="E9" i="30"/>
  <c r="B6" i="32" l="1"/>
  <c r="C6" i="32"/>
  <c r="B7" i="32" l="1"/>
  <c r="C7" i="32"/>
  <c r="J11" i="24"/>
  <c r="J10" i="24"/>
  <c r="B8" i="32" l="1"/>
  <c r="C8" i="32"/>
  <c r="J8" i="24"/>
  <c r="J6" i="24"/>
  <c r="C6" i="24" l="1"/>
  <c r="B9" i="32"/>
  <c r="C9" i="32"/>
  <c r="C7" i="24"/>
  <c r="B10" i="32" l="1"/>
  <c r="C10" i="32"/>
  <c r="C8" i="24"/>
  <c r="B11" i="32" l="1"/>
  <c r="C11" i="32"/>
  <c r="C9" i="24"/>
  <c r="B12" i="32" l="1"/>
  <c r="C12" i="32"/>
  <c r="C10" i="24"/>
  <c r="B13" i="32" l="1"/>
  <c r="C13" i="32"/>
  <c r="C11" i="24"/>
  <c r="B14" i="32" l="1"/>
  <c r="C14" i="32"/>
  <c r="C12" i="24"/>
  <c r="B15" i="32" l="1"/>
  <c r="C15" i="32"/>
  <c r="C13" i="24"/>
  <c r="B16" i="32" l="1"/>
  <c r="C16" i="32"/>
  <c r="C14" i="24"/>
  <c r="B17" i="32" l="1"/>
  <c r="C17" i="32"/>
  <c r="C15" i="24"/>
  <c r="B18" i="32" l="1"/>
  <c r="C18" i="32"/>
  <c r="C16" i="24"/>
  <c r="B19" i="32" l="1"/>
  <c r="C19" i="32"/>
  <c r="C17" i="24"/>
  <c r="B20" i="32" l="1"/>
  <c r="C20" i="32"/>
  <c r="C18" i="24"/>
  <c r="B21" i="32" l="1"/>
  <c r="C21" i="32"/>
  <c r="C19" i="24"/>
  <c r="B22" i="32" l="1"/>
  <c r="C22" i="32"/>
  <c r="C20" i="24"/>
  <c r="B23" i="32" l="1"/>
  <c r="C23" i="32"/>
  <c r="C21" i="24"/>
  <c r="B24" i="32" l="1"/>
  <c r="C24" i="32"/>
  <c r="C22" i="24"/>
  <c r="B25" i="32" l="1"/>
  <c r="C25" i="32"/>
  <c r="C23" i="24"/>
  <c r="B26" i="32" l="1"/>
  <c r="C26" i="32"/>
  <c r="C24" i="24"/>
  <c r="B27" i="32" l="1"/>
  <c r="C27" i="32"/>
  <c r="C25" i="24"/>
  <c r="B28" i="32" l="1"/>
  <c r="C28" i="32"/>
  <c r="C26" i="24"/>
  <c r="B29" i="32" l="1"/>
  <c r="C29" i="32"/>
  <c r="C27" i="24"/>
  <c r="B30" i="32" l="1"/>
  <c r="C30" i="32"/>
  <c r="C28" i="24"/>
  <c r="B31" i="32" l="1"/>
  <c r="C31" i="32"/>
  <c r="C29" i="24"/>
  <c r="B32" i="32" l="1"/>
  <c r="C32" i="32"/>
  <c r="C30" i="24"/>
  <c r="B33" i="32" l="1"/>
  <c r="C33" i="32"/>
  <c r="C31" i="24"/>
  <c r="B34" i="32" l="1"/>
  <c r="C34" i="32"/>
  <c r="C32" i="24"/>
  <c r="B35" i="32" l="1"/>
  <c r="C35" i="32"/>
  <c r="C33" i="24"/>
  <c r="B36" i="32" l="1"/>
  <c r="C36" i="32"/>
  <c r="C34" i="24"/>
  <c r="B37" i="32" l="1"/>
  <c r="C37" i="32"/>
  <c r="C35" i="24"/>
  <c r="B38" i="32" l="1"/>
  <c r="C38" i="32"/>
  <c r="C36" i="24"/>
  <c r="B39" i="32" l="1"/>
  <c r="C39" i="32"/>
  <c r="C37" i="24"/>
  <c r="B40" i="32" l="1"/>
  <c r="C40" i="32"/>
  <c r="C38" i="24"/>
  <c r="B41" i="32" l="1"/>
  <c r="C41" i="32"/>
  <c r="C39" i="24"/>
  <c r="B42" i="32" l="1"/>
  <c r="C42" i="32"/>
  <c r="C40" i="24"/>
  <c r="B43" i="32" l="1"/>
  <c r="C43" i="32"/>
  <c r="C41" i="24"/>
  <c r="B44" i="32" l="1"/>
  <c r="C44" i="32"/>
  <c r="C42" i="24"/>
  <c r="B45" i="32" l="1"/>
  <c r="C45" i="32"/>
  <c r="C43" i="24"/>
  <c r="B46" i="32" l="1"/>
  <c r="C46" i="32"/>
  <c r="C44" i="24"/>
  <c r="B47" i="32" l="1"/>
  <c r="C47" i="32"/>
  <c r="C45" i="24"/>
  <c r="B48" i="32" l="1"/>
  <c r="C48" i="32"/>
  <c r="C46" i="24"/>
  <c r="B49" i="32" l="1"/>
  <c r="C49" i="32"/>
  <c r="C47" i="24"/>
  <c r="B50" i="32" l="1"/>
  <c r="C50" i="32"/>
  <c r="C48" i="24"/>
  <c r="B51" i="32" l="1"/>
  <c r="C51" i="32"/>
  <c r="C49" i="24"/>
  <c r="B52" i="32" l="1"/>
  <c r="C52" i="32"/>
  <c r="C50" i="24"/>
  <c r="B53" i="32" l="1"/>
  <c r="C53" i="32"/>
  <c r="C51" i="24"/>
  <c r="B54" i="32" l="1"/>
  <c r="C54" i="32"/>
  <c r="C52" i="24"/>
  <c r="B55" i="32" l="1"/>
  <c r="C55" i="32"/>
  <c r="C53" i="24"/>
  <c r="B56" i="32" l="1"/>
  <c r="C56" i="32"/>
  <c r="C54" i="24"/>
  <c r="B57" i="32" l="1"/>
  <c r="C57" i="32"/>
  <c r="C55" i="24"/>
  <c r="B58" i="32" l="1"/>
  <c r="C58" i="32"/>
  <c r="C56" i="24"/>
  <c r="B59" i="32" l="1"/>
  <c r="C59" i="32"/>
  <c r="C57" i="24"/>
  <c r="B60" i="32" l="1"/>
  <c r="C60" i="32"/>
  <c r="C58" i="24"/>
  <c r="B61" i="32" l="1"/>
  <c r="C61" i="32"/>
  <c r="C59" i="24"/>
  <c r="B62" i="32" l="1"/>
  <c r="C62" i="32"/>
  <c r="C60" i="24"/>
  <c r="B63" i="32" l="1"/>
  <c r="C63" i="32"/>
  <c r="C61" i="24"/>
  <c r="B64" i="32" l="1"/>
  <c r="C64" i="32"/>
  <c r="C62" i="24"/>
  <c r="B65" i="32" l="1"/>
  <c r="C65" i="32"/>
  <c r="C63" i="24"/>
  <c r="B66" i="32" l="1"/>
  <c r="C66" i="32"/>
  <c r="C64" i="24"/>
  <c r="B67" i="32" l="1"/>
  <c r="C67" i="32"/>
  <c r="C65" i="24"/>
  <c r="B68" i="32" l="1"/>
  <c r="C68" i="32"/>
  <c r="C66" i="24"/>
  <c r="B69" i="32" l="1"/>
  <c r="C69" i="32"/>
  <c r="C67" i="24"/>
  <c r="B70" i="32" l="1"/>
  <c r="C70" i="32"/>
  <c r="C68" i="24"/>
  <c r="B71" i="32" l="1"/>
  <c r="C71" i="32"/>
  <c r="C69" i="24"/>
  <c r="B72" i="32" l="1"/>
  <c r="C72" i="32"/>
  <c r="C70" i="24"/>
  <c r="B73" i="32" l="1"/>
  <c r="C73" i="32"/>
  <c r="C71" i="24"/>
  <c r="B74" i="32" l="1"/>
  <c r="C74" i="32"/>
  <c r="C72" i="24"/>
  <c r="B75" i="32" l="1"/>
  <c r="C75" i="32"/>
  <c r="C73" i="24"/>
  <c r="B76" i="32" l="1"/>
  <c r="C76" i="32"/>
  <c r="C74" i="24"/>
  <c r="B77" i="32" l="1"/>
  <c r="C77" i="32"/>
  <c r="C75" i="24"/>
  <c r="B78" i="32" l="1"/>
  <c r="C78" i="32"/>
  <c r="C76" i="24"/>
  <c r="B79" i="32" l="1"/>
  <c r="C79" i="32"/>
  <c r="C77" i="24"/>
  <c r="B80" i="32" l="1"/>
  <c r="C80" i="32"/>
  <c r="C78" i="24"/>
  <c r="B81" i="32" l="1"/>
  <c r="C81" i="32"/>
  <c r="C79" i="24"/>
  <c r="B82" i="32" l="1"/>
  <c r="C82" i="32"/>
  <c r="C80" i="24"/>
  <c r="B83" i="32" l="1"/>
  <c r="C83" i="32"/>
  <c r="C81" i="24"/>
  <c r="B84" i="32" l="1"/>
  <c r="C84" i="32"/>
  <c r="C82" i="24"/>
  <c r="B85" i="32" l="1"/>
  <c r="C85" i="32"/>
  <c r="C83" i="24"/>
  <c r="B86" i="32" l="1"/>
  <c r="C86" i="32"/>
  <c r="C84" i="24"/>
  <c r="B87" i="32" l="1"/>
  <c r="C87" i="32"/>
  <c r="C85" i="24"/>
  <c r="B88" i="32" l="1"/>
  <c r="C88" i="32"/>
  <c r="C86" i="24"/>
  <c r="B89" i="32" l="1"/>
  <c r="C89" i="32"/>
  <c r="C87" i="24"/>
  <c r="B90" i="32" l="1"/>
  <c r="C90" i="32"/>
  <c r="C88" i="24"/>
  <c r="B91" i="32" l="1"/>
  <c r="C91" i="32"/>
  <c r="C89" i="24"/>
  <c r="B92" i="32" l="1"/>
  <c r="C92" i="32"/>
  <c r="C90" i="24"/>
  <c r="B93" i="32" l="1"/>
  <c r="C93" i="32"/>
  <c r="C91" i="24"/>
  <c r="B94" i="32" l="1"/>
  <c r="C94" i="32"/>
  <c r="C92" i="24"/>
  <c r="B95" i="32" l="1"/>
  <c r="C95" i="32"/>
  <c r="C93" i="24"/>
  <c r="B96" i="32" l="1"/>
  <c r="C96" i="32"/>
  <c r="C94" i="24"/>
  <c r="B97" i="32" l="1"/>
  <c r="C97" i="32"/>
  <c r="C95" i="24"/>
  <c r="B98" i="32" l="1"/>
  <c r="C98" i="32"/>
  <c r="C96" i="24"/>
  <c r="B99" i="32" l="1"/>
  <c r="C99" i="32"/>
  <c r="C97" i="24"/>
  <c r="B100" i="32" l="1"/>
  <c r="C100" i="32"/>
  <c r="C98" i="24"/>
  <c r="B101" i="32" l="1"/>
  <c r="C101" i="32"/>
  <c r="C99" i="24"/>
  <c r="B102" i="32" l="1"/>
  <c r="C102" i="32"/>
  <c r="C100" i="24"/>
  <c r="B103" i="32" l="1"/>
  <c r="C103" i="32"/>
  <c r="C101" i="24"/>
  <c r="B104" i="32" l="1"/>
  <c r="C104" i="32"/>
  <c r="C102" i="24"/>
  <c r="B105" i="32" l="1"/>
  <c r="C105" i="32"/>
  <c r="C103" i="24"/>
  <c r="B106" i="32" l="1"/>
  <c r="C106" i="32"/>
  <c r="C104" i="24"/>
  <c r="B107" i="32" l="1"/>
  <c r="C107" i="32"/>
  <c r="C105" i="24"/>
  <c r="B108" i="32" l="1"/>
  <c r="C108" i="32"/>
  <c r="C106" i="24"/>
  <c r="B109" i="32" l="1"/>
  <c r="C109" i="32"/>
  <c r="C107" i="24"/>
  <c r="B110" i="32" l="1"/>
  <c r="C110" i="32"/>
  <c r="C108" i="24"/>
  <c r="B111" i="32" l="1"/>
  <c r="C111" i="32"/>
  <c r="C109" i="24"/>
  <c r="B112" i="32" l="1"/>
  <c r="C112" i="32"/>
  <c r="C110" i="24"/>
  <c r="B113" i="32" l="1"/>
  <c r="C113" i="32"/>
  <c r="C111" i="24"/>
  <c r="B114" i="32" l="1"/>
  <c r="C114" i="32"/>
  <c r="C112" i="24"/>
  <c r="B115" i="32" l="1"/>
  <c r="C115" i="32"/>
  <c r="C113" i="24"/>
  <c r="B116" i="32" l="1"/>
  <c r="C116" i="32"/>
  <c r="C114" i="24"/>
  <c r="B117" i="32" l="1"/>
  <c r="C117" i="32"/>
  <c r="C115" i="24"/>
  <c r="B118" i="32" l="1"/>
  <c r="C118" i="32"/>
  <c r="C116" i="24"/>
  <c r="B119" i="32" l="1"/>
  <c r="C119" i="32"/>
  <c r="C117" i="24"/>
  <c r="B120" i="32" l="1"/>
  <c r="C120" i="32"/>
  <c r="C118" i="24"/>
  <c r="B121" i="32" l="1"/>
  <c r="C121" i="32"/>
  <c r="C119" i="24"/>
  <c r="B122" i="32" l="1"/>
  <c r="C122" i="32"/>
  <c r="C120" i="24"/>
  <c r="B123" i="32" l="1"/>
  <c r="C123" i="32"/>
  <c r="C121" i="24"/>
  <c r="B124" i="32" l="1"/>
  <c r="C124" i="32"/>
  <c r="C122" i="24"/>
  <c r="B125" i="32" l="1"/>
  <c r="C125" i="32"/>
  <c r="C123" i="24"/>
  <c r="B126" i="32" l="1"/>
  <c r="C126" i="32"/>
  <c r="C124" i="24"/>
  <c r="B127" i="32" l="1"/>
  <c r="C127" i="32"/>
  <c r="C125" i="24"/>
  <c r="B128" i="32" l="1"/>
  <c r="C128" i="32"/>
  <c r="C126" i="24"/>
  <c r="B129" i="32" l="1"/>
  <c r="C129" i="32"/>
  <c r="C127" i="24"/>
  <c r="B130" i="32" l="1"/>
  <c r="C130" i="32"/>
  <c r="C128" i="24"/>
  <c r="B131" i="32" l="1"/>
  <c r="C131" i="32"/>
  <c r="C129" i="24"/>
  <c r="B132" i="32" l="1"/>
  <c r="C132" i="32"/>
  <c r="C130" i="24"/>
  <c r="B133" i="32" l="1"/>
  <c r="C133" i="32"/>
  <c r="C131" i="24"/>
  <c r="B134" i="32" l="1"/>
  <c r="C134" i="32"/>
  <c r="C132" i="24"/>
  <c r="B135" i="32" l="1"/>
  <c r="C135" i="32"/>
  <c r="C133" i="24"/>
  <c r="B136" i="32" l="1"/>
  <c r="C136" i="32"/>
  <c r="C134" i="24"/>
  <c r="B137" i="32" l="1"/>
  <c r="C137" i="32"/>
  <c r="C135" i="24"/>
  <c r="B138" i="32" l="1"/>
  <c r="C138" i="32"/>
  <c r="C136" i="24"/>
  <c r="B139" i="32" l="1"/>
  <c r="C139" i="32"/>
  <c r="C137" i="24"/>
  <c r="B140" i="32" l="1"/>
  <c r="C140" i="32"/>
  <c r="C138" i="24"/>
  <c r="B141" i="32" l="1"/>
  <c r="C141" i="32"/>
  <c r="C139" i="24"/>
  <c r="B142" i="32" l="1"/>
  <c r="C142" i="32"/>
  <c r="C140" i="24"/>
  <c r="B143" i="32" l="1"/>
  <c r="C143" i="32"/>
  <c r="C141" i="24"/>
  <c r="B144" i="32" l="1"/>
  <c r="C144" i="32"/>
  <c r="C142" i="24"/>
  <c r="B145" i="32" l="1"/>
  <c r="C145" i="32"/>
  <c r="C143" i="24"/>
  <c r="B146" i="32" l="1"/>
  <c r="C146" i="32"/>
  <c r="C144" i="24"/>
  <c r="B147" i="32" l="1"/>
  <c r="C147" i="32"/>
  <c r="C145" i="24"/>
  <c r="B148" i="32" l="1"/>
  <c r="C148" i="32"/>
  <c r="C146" i="24"/>
  <c r="B149" i="32" l="1"/>
  <c r="C149" i="32"/>
  <c r="C147" i="24"/>
  <c r="B150" i="32" l="1"/>
  <c r="C150" i="32"/>
  <c r="C148" i="24"/>
  <c r="B151" i="32" l="1"/>
  <c r="C151" i="32"/>
  <c r="C149" i="24"/>
  <c r="B152" i="32" l="1"/>
  <c r="C152" i="32"/>
  <c r="C150" i="24"/>
  <c r="B153" i="32" l="1"/>
  <c r="C153" i="32"/>
  <c r="C151" i="24"/>
  <c r="B154" i="32" l="1"/>
  <c r="C154" i="32"/>
  <c r="C152" i="24"/>
  <c r="B155" i="32" l="1"/>
  <c r="C155" i="32"/>
  <c r="C153" i="24"/>
  <c r="B156" i="32" l="1"/>
  <c r="C156" i="32"/>
  <c r="C154" i="24"/>
  <c r="B157" i="32" l="1"/>
  <c r="C157" i="32"/>
  <c r="C155" i="24"/>
  <c r="B158" i="32" l="1"/>
  <c r="C158" i="32"/>
  <c r="C156" i="24"/>
  <c r="B159" i="32" l="1"/>
  <c r="C159" i="32"/>
  <c r="C157" i="24"/>
  <c r="B160" i="32" l="1"/>
  <c r="C160" i="32"/>
  <c r="C158" i="24"/>
  <c r="B161" i="32" l="1"/>
  <c r="C161" i="32"/>
  <c r="C159" i="24"/>
  <c r="B162" i="32" l="1"/>
  <c r="C162" i="32"/>
  <c r="C160" i="24"/>
  <c r="B163" i="32" l="1"/>
  <c r="C163" i="32"/>
  <c r="C161" i="24"/>
  <c r="B164" i="32" l="1"/>
  <c r="C164" i="32"/>
  <c r="C162" i="24"/>
  <c r="B165" i="32" l="1"/>
  <c r="C165" i="32"/>
  <c r="C163" i="24"/>
  <c r="B166" i="32" l="1"/>
  <c r="C166" i="32"/>
  <c r="C164" i="24"/>
  <c r="B167" i="32" l="1"/>
  <c r="C167" i="32"/>
  <c r="C165" i="24"/>
  <c r="B168" i="32" l="1"/>
  <c r="C168" i="32"/>
  <c r="C166" i="24"/>
  <c r="B169" i="32" l="1"/>
  <c r="C169" i="32"/>
  <c r="C167" i="24"/>
  <c r="B170" i="32" l="1"/>
  <c r="C170" i="32"/>
  <c r="C168" i="24"/>
  <c r="B171" i="32" l="1"/>
  <c r="C171" i="32"/>
  <c r="C169" i="24"/>
  <c r="B172" i="32" l="1"/>
  <c r="C172" i="32"/>
  <c r="C170" i="24"/>
  <c r="B173" i="32" l="1"/>
  <c r="C173" i="32"/>
  <c r="C171" i="24"/>
  <c r="B174" i="32" l="1"/>
  <c r="C174" i="32"/>
  <c r="C172" i="24"/>
  <c r="B175" i="32" l="1"/>
  <c r="C175" i="32"/>
  <c r="C173" i="24"/>
  <c r="B176" i="32" l="1"/>
  <c r="C176" i="32"/>
  <c r="C174" i="24"/>
  <c r="B177" i="32" l="1"/>
  <c r="C177" i="32"/>
  <c r="C175" i="24"/>
  <c r="B178" i="32" l="1"/>
  <c r="C178" i="32"/>
  <c r="C176" i="24"/>
  <c r="B179" i="32" l="1"/>
  <c r="C179" i="32"/>
  <c r="C177" i="24"/>
  <c r="B180" i="32" l="1"/>
  <c r="C180" i="32"/>
  <c r="C178" i="24"/>
  <c r="B181" i="32" l="1"/>
  <c r="C181" i="32"/>
  <c r="C179" i="24"/>
  <c r="B182" i="32" l="1"/>
  <c r="C182" i="32"/>
  <c r="C180" i="24"/>
  <c r="B183" i="32" l="1"/>
  <c r="C183" i="32"/>
  <c r="C181" i="24"/>
  <c r="B184" i="32" l="1"/>
  <c r="C184" i="32"/>
  <c r="C182" i="24"/>
  <c r="B185" i="32" l="1"/>
  <c r="C185" i="32"/>
  <c r="C183" i="24"/>
  <c r="B186" i="32" l="1"/>
  <c r="C186" i="32"/>
  <c r="C184" i="24"/>
  <c r="B187" i="32" l="1"/>
  <c r="C187" i="32"/>
  <c r="C185" i="24"/>
  <c r="B188" i="32" l="1"/>
  <c r="C188" i="32"/>
  <c r="C186" i="24"/>
  <c r="B189" i="32" l="1"/>
  <c r="C189" i="32"/>
  <c r="C187" i="24"/>
  <c r="B190" i="32" l="1"/>
  <c r="C190" i="32"/>
  <c r="C188" i="24"/>
  <c r="B191" i="32" l="1"/>
  <c r="F9" i="32" s="1"/>
  <c r="C191" i="32"/>
  <c r="C189" i="24"/>
  <c r="C190" i="24" l="1"/>
  <c r="C191" i="24" l="1"/>
  <c r="J9" i="24" l="1"/>
  <c r="F9" i="24" l="1"/>
  <c r="F3" i="24"/>
  <c r="F2" i="24"/>
  <c r="F8" i="24"/>
  <c r="F4" i="24" l="1"/>
  <c r="M3" i="24" l="1"/>
  <c r="F5" i="24"/>
  <c r="C3" i="23" l="1"/>
  <c r="D4" i="23" l="1"/>
  <c r="D3" i="23"/>
  <c r="C4" i="23"/>
  <c r="C5" i="23" s="1"/>
  <c r="D5" i="23" l="1"/>
  <c r="D6" i="23"/>
  <c r="C6" i="23"/>
  <c r="D7" i="23" l="1"/>
  <c r="C7" i="23"/>
  <c r="C8" i="23" l="1"/>
  <c r="D8" i="23"/>
  <c r="D9" i="23" l="1"/>
  <c r="C9" i="23"/>
  <c r="C10" i="23" l="1"/>
  <c r="D10" i="23"/>
  <c r="D11" i="23" l="1"/>
  <c r="C11" i="23"/>
  <c r="C12" i="23" l="1"/>
  <c r="D12" i="23"/>
  <c r="D13" i="23" l="1"/>
  <c r="C13" i="23"/>
  <c r="C14" i="23" l="1"/>
  <c r="D14" i="23"/>
  <c r="D15" i="23" l="1"/>
  <c r="C15" i="23"/>
  <c r="C16" i="23" l="1"/>
  <c r="D16" i="23"/>
  <c r="D17" i="23" l="1"/>
  <c r="C17" i="23"/>
  <c r="C18" i="23" l="1"/>
  <c r="D18" i="23"/>
  <c r="D19" i="23" l="1"/>
  <c r="C19" i="23"/>
  <c r="C20" i="23" l="1"/>
  <c r="D20" i="23"/>
  <c r="D21" i="23" l="1"/>
  <c r="C21" i="23"/>
  <c r="D22" i="23" s="1"/>
  <c r="D23" i="23" s="1"/>
  <c r="D24" i="23" s="1"/>
  <c r="D25" i="23" s="1"/>
  <c r="D26" i="23" s="1"/>
  <c r="H12" i="20" l="1"/>
  <c r="E12" i="20"/>
  <c r="G12" i="20" s="1"/>
  <c r="H11" i="20"/>
  <c r="E11" i="20"/>
  <c r="G11" i="20" s="1"/>
  <c r="H10" i="20"/>
  <c r="G10" i="20"/>
  <c r="E10" i="20"/>
  <c r="H9" i="20"/>
  <c r="F9" i="20"/>
  <c r="G9" i="20" s="1"/>
  <c r="L25" i="20"/>
  <c r="L24" i="20"/>
  <c r="L23" i="20"/>
  <c r="I23" i="20"/>
  <c r="H23" i="20"/>
  <c r="E23" i="20"/>
  <c r="L22" i="20"/>
  <c r="I22" i="20"/>
  <c r="H22" i="20"/>
  <c r="E22" i="20"/>
  <c r="L21" i="20"/>
  <c r="I21" i="20"/>
  <c r="H21" i="20"/>
  <c r="E21" i="20"/>
  <c r="L20" i="20"/>
  <c r="I20" i="20"/>
  <c r="F20" i="20"/>
  <c r="E20" i="20"/>
  <c r="H20" i="20" s="1"/>
  <c r="L19" i="20"/>
  <c r="I19" i="20"/>
  <c r="E19" i="20"/>
  <c r="H19" i="20" s="1"/>
  <c r="L18" i="20"/>
  <c r="I18" i="20"/>
  <c r="F18" i="20"/>
  <c r="H18" i="20" s="1"/>
  <c r="K14" i="20"/>
  <c r="K13" i="20"/>
  <c r="K12" i="20"/>
  <c r="K11" i="20"/>
  <c r="K10" i="20"/>
  <c r="K9" i="20"/>
  <c r="K3" i="20"/>
  <c r="H3" i="20"/>
  <c r="E3" i="20"/>
  <c r="G3" i="20" s="1"/>
  <c r="K2" i="20"/>
  <c r="H2" i="20"/>
  <c r="F2" i="20"/>
  <c r="G2" i="20" s="1"/>
  <c r="L25" i="18"/>
  <c r="L24" i="18"/>
  <c r="L23" i="18"/>
  <c r="I23" i="18"/>
  <c r="H23" i="18"/>
  <c r="E23" i="18"/>
  <c r="L22" i="18"/>
  <c r="I22" i="18"/>
  <c r="E22" i="18"/>
  <c r="H22" i="18" s="1"/>
  <c r="L21" i="18"/>
  <c r="I21" i="18"/>
  <c r="E21" i="18"/>
  <c r="H21" i="18" s="1"/>
  <c r="L20" i="18"/>
  <c r="I20" i="18"/>
  <c r="F20" i="18"/>
  <c r="E20" i="18"/>
  <c r="H20" i="18" s="1"/>
  <c r="L19" i="18"/>
  <c r="I19" i="18"/>
  <c r="E19" i="18"/>
  <c r="H19" i="18" s="1"/>
  <c r="L18" i="18"/>
  <c r="I18" i="18"/>
  <c r="F18" i="18"/>
  <c r="H18" i="18" s="1"/>
  <c r="K14" i="18"/>
  <c r="K13" i="18"/>
  <c r="K12" i="18"/>
  <c r="H12" i="18"/>
  <c r="E12" i="18"/>
  <c r="G12" i="18" s="1"/>
  <c r="K11" i="18"/>
  <c r="H11" i="18"/>
  <c r="E11" i="18"/>
  <c r="G11" i="18" s="1"/>
  <c r="K10" i="18"/>
  <c r="H10" i="18"/>
  <c r="E10" i="18"/>
  <c r="G10" i="18" s="1"/>
  <c r="K9" i="18"/>
  <c r="H9" i="18"/>
  <c r="F9" i="18"/>
  <c r="G9" i="18" s="1"/>
  <c r="K3" i="18"/>
  <c r="H3" i="18"/>
  <c r="E3" i="18"/>
  <c r="G3" i="18" s="1"/>
  <c r="K2" i="18"/>
  <c r="H2" i="18"/>
  <c r="F2" i="18"/>
  <c r="G2" i="18" s="1"/>
  <c r="K2" i="17"/>
  <c r="H2" i="17"/>
  <c r="E2" i="17"/>
  <c r="G2" i="17" s="1"/>
  <c r="K2" i="15"/>
  <c r="H2" i="15"/>
  <c r="E2" i="15"/>
  <c r="G2" i="15" s="1"/>
  <c r="M13" i="14"/>
  <c r="M12" i="14"/>
  <c r="M11" i="14"/>
  <c r="M8" i="14"/>
  <c r="J8" i="14"/>
  <c r="I8" i="14"/>
  <c r="H8" i="14"/>
  <c r="G8" i="14"/>
  <c r="F8" i="14"/>
  <c r="E8" i="14"/>
  <c r="L8" i="14" s="1"/>
  <c r="M7" i="14"/>
  <c r="I7" i="14"/>
  <c r="H7" i="14"/>
  <c r="G7" i="14"/>
  <c r="F7" i="14"/>
  <c r="E7" i="14"/>
  <c r="M6" i="14"/>
  <c r="H6" i="14"/>
  <c r="G6" i="14"/>
  <c r="F6" i="14"/>
  <c r="E6" i="14"/>
  <c r="M5" i="14"/>
  <c r="G5" i="14"/>
  <c r="F5" i="14"/>
  <c r="E5" i="14"/>
  <c r="M4" i="14"/>
  <c r="F4" i="14"/>
  <c r="E4" i="14"/>
  <c r="M3" i="14"/>
  <c r="L3" i="14"/>
  <c r="E3" i="14"/>
  <c r="M2" i="14"/>
  <c r="F2" i="14"/>
  <c r="L2" i="14" s="1"/>
  <c r="M13" i="12"/>
  <c r="M12" i="12"/>
  <c r="M11" i="12"/>
  <c r="M8" i="12"/>
  <c r="J8" i="12"/>
  <c r="I8" i="12"/>
  <c r="H8" i="12"/>
  <c r="G8" i="12"/>
  <c r="F8" i="12"/>
  <c r="E8" i="12"/>
  <c r="M7" i="12"/>
  <c r="I7" i="12"/>
  <c r="H7" i="12"/>
  <c r="G7" i="12"/>
  <c r="F7" i="12"/>
  <c r="E7" i="12"/>
  <c r="M6" i="12"/>
  <c r="H6" i="12"/>
  <c r="G6" i="12"/>
  <c r="F6" i="12"/>
  <c r="E6" i="12"/>
  <c r="M5" i="12"/>
  <c r="G5" i="12"/>
  <c r="F5" i="12"/>
  <c r="E5" i="12"/>
  <c r="M4" i="12"/>
  <c r="F4" i="12"/>
  <c r="E4" i="12"/>
  <c r="M3" i="12"/>
  <c r="E3" i="12"/>
  <c r="L3" i="12" s="1"/>
  <c r="M2" i="12"/>
  <c r="F2" i="12"/>
  <c r="L2" i="12" s="1"/>
  <c r="C3" i="10"/>
  <c r="C2" i="10"/>
  <c r="L4" i="14" l="1"/>
  <c r="L7" i="14"/>
  <c r="L5" i="14"/>
  <c r="L6" i="14"/>
  <c r="L5" i="12"/>
  <c r="L6" i="12"/>
  <c r="L7" i="12"/>
  <c r="L4" i="12"/>
  <c r="L8" i="12"/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2" i="1"/>
</calcChain>
</file>

<file path=xl/comments1.xml><?xml version="1.0" encoding="utf-8"?>
<comments xmlns="http://schemas.openxmlformats.org/spreadsheetml/2006/main">
  <authors>
    <author>branko</author>
  </authors>
  <commentList>
    <comment ref="L2" authorId="0" shapeId="0">
      <text>
        <r>
          <rPr>
            <sz val="9"/>
            <color indexed="81"/>
            <rFont val="Tahoma"/>
            <family val="2"/>
          </rPr>
          <t>Uses the log-likelihood method to measure goodness of fit</t>
        </r>
      </text>
    </comment>
    <comment ref="M2" authorId="0" shapeId="0">
      <text>
        <r>
          <rPr>
            <sz val="9"/>
            <color indexed="81"/>
            <rFont val="Tahoma"/>
            <family val="2"/>
          </rPr>
          <t>Uses the Akaike-Information Criterion (AIC) method to measure goodness of fit</t>
        </r>
      </text>
    </comment>
    <comment ref="N2" authorId="0" shapeId="0">
      <text>
        <r>
          <rPr>
            <sz val="9"/>
            <color indexed="81"/>
            <rFont val="Tahoma"/>
            <family val="2"/>
          </rPr>
          <t>Examines the values of the model's parameters for stability: stationarity, invertibility, and causality</t>
        </r>
      </text>
    </comment>
    <comment ref="Q2" authorId="0" shapeId="0">
      <text>
        <r>
          <rPr>
            <sz val="9"/>
            <color indexed="81"/>
            <rFont val="Tahoma"/>
            <family val="2"/>
          </rPr>
          <t>Average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>Standard Deviation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>Skewness</t>
        </r>
      </text>
    </comment>
    <comment ref="T2" authorId="0" shapeId="0">
      <text>
        <r>
          <rPr>
            <sz val="9"/>
            <color indexed="81"/>
            <rFont val="Tahoma"/>
            <family val="2"/>
          </rPr>
          <t>Excess Kurtosis (aka fat-tails)</t>
        </r>
      </text>
    </comment>
    <comment ref="U2" authorId="0" shapeId="0">
      <text>
        <r>
          <rPr>
            <sz val="9"/>
            <color indexed="81"/>
            <rFont val="Tahoma"/>
            <family val="2"/>
          </rPr>
          <t>Determines if observations are not significantly autocorrelated</t>
        </r>
      </text>
    </comment>
    <comment ref="V2" authorId="0" shapeId="0">
      <text>
        <r>
          <rPr>
            <sz val="9"/>
            <color indexed="81"/>
            <rFont val="Tahoma"/>
            <family val="2"/>
          </rPr>
          <t>Determines if observations are normaly distributed</t>
        </r>
      </text>
    </comment>
    <comment ref="W2" authorId="0" shapeId="0">
      <text>
        <r>
          <rPr>
            <sz val="9"/>
            <color indexed="81"/>
            <rFont val="Tahoma"/>
            <family val="2"/>
          </rPr>
          <t>Determines if observations exhibit a significant ARCH effect</t>
        </r>
      </text>
    </comment>
    <comment ref="I3" authorId="0" shapeId="0">
      <text>
        <r>
          <rPr>
            <sz val="9"/>
            <color indexed="81"/>
            <rFont val="Tahoma"/>
            <family val="2"/>
          </rPr>
          <t>ARMA long-run mean (mu)</t>
        </r>
      </text>
    </comment>
    <comment ref="I4" authorId="0" shapeId="0">
      <text>
        <r>
          <rPr>
            <sz val="9"/>
            <color indexed="81"/>
            <rFont val="Tahoma"/>
            <family val="2"/>
          </rPr>
          <t>1stCoefficient of the AR component</t>
        </r>
      </text>
    </comment>
    <comment ref="P4" authorId="0" shapeId="0">
      <text>
        <r>
          <rPr>
            <sz val="9"/>
            <color indexed="81"/>
            <rFont val="Tahoma"/>
            <family val="2"/>
          </rPr>
          <t>Targets the desired sample statistics value</t>
        </r>
      </text>
    </comment>
    <comment ref="I5" authorId="0" shapeId="0">
      <text>
        <r>
          <rPr>
            <sz val="9"/>
            <color indexed="81"/>
            <rFont val="Tahoma"/>
            <family val="2"/>
          </rPr>
          <t>Standard deviation of the residuals/innovations</t>
        </r>
      </text>
    </comment>
    <comment ref="P5" authorId="0" shapeId="0">
      <text>
        <r>
          <rPr>
            <sz val="9"/>
            <color indexed="81"/>
            <rFont val="Tahoma"/>
            <family val="2"/>
          </rPr>
          <t>Determines if the calculated statistics (e.g. mean, stdev, etc.) are significantly different from the target value</t>
        </r>
      </text>
    </comment>
    <comment ref="I7" authorId="0" shapeId="0">
      <text>
        <r>
          <rPr>
            <sz val="9"/>
            <color indexed="81"/>
            <rFont val="Tahoma"/>
            <family val="2"/>
          </rPr>
          <t>Integration order(d)</t>
        </r>
      </text>
    </comment>
  </commentList>
</comments>
</file>

<file path=xl/comments2.xml><?xml version="1.0" encoding="utf-8"?>
<comments xmlns="http://schemas.openxmlformats.org/spreadsheetml/2006/main">
  <authors>
    <author>branko</author>
  </authors>
  <commentList>
    <comment ref="L2" authorId="0" shapeId="0">
      <text>
        <r>
          <rPr>
            <sz val="9"/>
            <color indexed="81"/>
            <rFont val="Tahoma"/>
            <family val="2"/>
          </rPr>
          <t>Uses the log-likelihood method to measure goodness of fit</t>
        </r>
      </text>
    </comment>
    <comment ref="M2" authorId="0" shapeId="0">
      <text>
        <r>
          <rPr>
            <sz val="9"/>
            <color indexed="81"/>
            <rFont val="Tahoma"/>
            <family val="2"/>
          </rPr>
          <t>Uses the Akaike-Information Criterion (AIC) method to measure goodness of fit</t>
        </r>
      </text>
    </comment>
    <comment ref="N2" authorId="0" shapeId="0">
      <text>
        <r>
          <rPr>
            <sz val="9"/>
            <color indexed="81"/>
            <rFont val="Tahoma"/>
            <family val="2"/>
          </rPr>
          <t>Examines the values of the model's parameters for stability: stationarity, invertibility, and causality</t>
        </r>
      </text>
    </comment>
    <comment ref="Q2" authorId="0" shapeId="0">
      <text>
        <r>
          <rPr>
            <sz val="9"/>
            <color indexed="81"/>
            <rFont val="Tahoma"/>
            <family val="2"/>
          </rPr>
          <t>Average</t>
        </r>
      </text>
    </comment>
    <comment ref="R2" authorId="0" shapeId="0">
      <text>
        <r>
          <rPr>
            <sz val="9"/>
            <color indexed="81"/>
            <rFont val="Tahoma"/>
            <family val="2"/>
          </rPr>
          <t>Standard Deviation</t>
        </r>
      </text>
    </comment>
    <comment ref="S2" authorId="0" shapeId="0">
      <text>
        <r>
          <rPr>
            <sz val="9"/>
            <color indexed="81"/>
            <rFont val="Tahoma"/>
            <family val="2"/>
          </rPr>
          <t>Skewness</t>
        </r>
      </text>
    </comment>
    <comment ref="T2" authorId="0" shapeId="0">
      <text>
        <r>
          <rPr>
            <sz val="9"/>
            <color indexed="81"/>
            <rFont val="Tahoma"/>
            <family val="2"/>
          </rPr>
          <t>Excess Kurtosis (aka fat-tails)</t>
        </r>
      </text>
    </comment>
    <comment ref="U2" authorId="0" shapeId="0">
      <text>
        <r>
          <rPr>
            <sz val="9"/>
            <color indexed="81"/>
            <rFont val="Tahoma"/>
            <family val="2"/>
          </rPr>
          <t>Determines if observations are not significantly autocorrelated</t>
        </r>
      </text>
    </comment>
    <comment ref="V2" authorId="0" shapeId="0">
      <text>
        <r>
          <rPr>
            <sz val="9"/>
            <color indexed="81"/>
            <rFont val="Tahoma"/>
            <family val="2"/>
          </rPr>
          <t>Determines if observations are normaly distributed</t>
        </r>
      </text>
    </comment>
    <comment ref="W2" authorId="0" shapeId="0">
      <text>
        <r>
          <rPr>
            <sz val="9"/>
            <color indexed="81"/>
            <rFont val="Tahoma"/>
            <family val="2"/>
          </rPr>
          <t>Determines if observations exhibit a significant ARCH effect</t>
        </r>
      </text>
    </comment>
    <comment ref="I3" authorId="0" shapeId="0">
      <text>
        <r>
          <rPr>
            <sz val="9"/>
            <color indexed="81"/>
            <rFont val="Tahoma"/>
            <family val="2"/>
          </rPr>
          <t>ARMA long-run mean (mu)</t>
        </r>
      </text>
    </comment>
    <comment ref="I4" authorId="0" shapeId="0">
      <text>
        <r>
          <rPr>
            <sz val="9"/>
            <color indexed="81"/>
            <rFont val="Tahoma"/>
            <family val="2"/>
          </rPr>
          <t>1stCoefficient of the non-seasonal AR component</t>
        </r>
      </text>
    </comment>
    <comment ref="P4" authorId="0" shapeId="0">
      <text>
        <r>
          <rPr>
            <sz val="9"/>
            <color indexed="81"/>
            <rFont val="Tahoma"/>
            <family val="2"/>
          </rPr>
          <t>Targets the desired sample statistics value</t>
        </r>
      </text>
    </comment>
    <comment ref="I5" authorId="0" shapeId="0">
      <text>
        <r>
          <rPr>
            <sz val="9"/>
            <color indexed="81"/>
            <rFont val="Tahoma"/>
            <family val="2"/>
          </rPr>
          <t>1stCoefficient of the non-seasonal MA component</t>
        </r>
      </text>
    </comment>
    <comment ref="P5" authorId="0" shapeId="0">
      <text>
        <r>
          <rPr>
            <sz val="9"/>
            <color indexed="81"/>
            <rFont val="Tahoma"/>
            <family val="2"/>
          </rPr>
          <t>Determines if the calculated statistics (e.g. mean, stdev, etc.) are significantly different from the target value</t>
        </r>
      </text>
    </comment>
    <comment ref="I6" authorId="0" shapeId="0">
      <text>
        <r>
          <rPr>
            <sz val="9"/>
            <color indexed="81"/>
            <rFont val="Tahoma"/>
            <family val="2"/>
          </rPr>
          <t>1stCoefficient of the seasonal AR component</t>
        </r>
      </text>
    </comment>
    <comment ref="I7" authorId="0" shapeId="0">
      <text>
        <r>
          <rPr>
            <sz val="9"/>
            <color indexed="81"/>
            <rFont val="Tahoma"/>
            <family val="2"/>
          </rPr>
          <t>1stCoefficient of the seasonal MA component</t>
        </r>
      </text>
    </comment>
    <comment ref="I8" authorId="0" shapeId="0">
      <text>
        <r>
          <rPr>
            <sz val="9"/>
            <color indexed="81"/>
            <rFont val="Tahoma"/>
            <family val="2"/>
          </rPr>
          <t>Standard deviation of the residuals/innovations</t>
        </r>
      </text>
    </comment>
    <comment ref="I10" authorId="0" shapeId="0">
      <text>
        <r>
          <rPr>
            <sz val="9"/>
            <color indexed="81"/>
            <rFont val="Tahoma"/>
            <family val="2"/>
          </rPr>
          <t>Integration order(d)</t>
        </r>
      </text>
    </comment>
    <comment ref="I11" authorId="0" shapeId="0">
      <text>
        <r>
          <rPr>
            <sz val="9"/>
            <color indexed="81"/>
            <rFont val="Tahoma"/>
            <family val="2"/>
          </rPr>
          <t>Period/season length</t>
        </r>
      </text>
    </comment>
    <comment ref="I12" authorId="0" shapeId="0">
      <text>
        <r>
          <rPr>
            <sz val="9"/>
            <color indexed="81"/>
            <rFont val="Tahoma"/>
            <family val="2"/>
          </rPr>
          <t>Seasonal integration order (D)</t>
        </r>
      </text>
    </comment>
  </commentList>
</comments>
</file>

<file path=xl/sharedStrings.xml><?xml version="1.0" encoding="utf-8"?>
<sst xmlns="http://schemas.openxmlformats.org/spreadsheetml/2006/main" count="753" uniqueCount="237">
  <si>
    <t>Lag</t>
  </si>
  <si>
    <t>AC</t>
  </si>
  <si>
    <t>PAC</t>
  </si>
  <si>
    <t>Q-Stat</t>
  </si>
  <si>
    <t>Prob</t>
  </si>
  <si>
    <t>DJA</t>
  </si>
  <si>
    <t>1st Diff</t>
  </si>
  <si>
    <t>PERIOD</t>
  </si>
  <si>
    <t>SERIES</t>
  </si>
  <si>
    <t>SE+</t>
  </si>
  <si>
    <t>SE-</t>
  </si>
  <si>
    <r>
      <t>z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>=y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>-y</t>
    </r>
    <r>
      <rPr>
        <vertAlign val="subscript"/>
        <sz val="11"/>
        <rFont val="Calibri"/>
        <family val="2"/>
        <scheme val="minor"/>
      </rPr>
      <t>t-1</t>
    </r>
  </si>
  <si>
    <t>c</t>
  </si>
  <si>
    <t>AR coeff.</t>
  </si>
  <si>
    <r>
      <rPr>
        <sz val="14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1</t>
    </r>
  </si>
  <si>
    <r>
      <rPr>
        <sz val="14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2</t>
    </r>
  </si>
  <si>
    <t>k</t>
  </si>
  <si>
    <t>Autocorr.</t>
  </si>
  <si>
    <t>Starting table</t>
  </si>
  <si>
    <t>Calculated</t>
  </si>
  <si>
    <t>Target</t>
  </si>
  <si>
    <r>
      <t>r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Equat.</t>
    </r>
  </si>
  <si>
    <r>
      <t>r</t>
    </r>
    <r>
      <rPr>
        <vertAlign val="subscript"/>
        <sz val="11"/>
        <rFont val="Calibri"/>
        <family val="2"/>
        <scheme val="minor"/>
      </rPr>
      <t>1</t>
    </r>
  </si>
  <si>
    <r>
      <t>r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Equat.</t>
    </r>
  </si>
  <si>
    <r>
      <t>r</t>
    </r>
    <r>
      <rPr>
        <vertAlign val="subscript"/>
        <sz val="11"/>
        <rFont val="Calibri"/>
        <family val="2"/>
        <scheme val="minor"/>
      </rPr>
      <t>2</t>
    </r>
    <r>
      <rPr>
        <sz val="10"/>
        <rFont val="Arial"/>
        <family val="2"/>
      </rPr>
      <t/>
    </r>
  </si>
  <si>
    <r>
      <t>r</t>
    </r>
    <r>
      <rPr>
        <vertAlign val="sub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 xml:space="preserve"> Equat.</t>
    </r>
  </si>
  <si>
    <r>
      <t>r</t>
    </r>
    <r>
      <rPr>
        <vertAlign val="subscript"/>
        <sz val="11"/>
        <rFont val="Calibri"/>
        <family val="2"/>
        <scheme val="minor"/>
      </rPr>
      <t>3</t>
    </r>
    <r>
      <rPr>
        <sz val="10"/>
        <rFont val="Arial"/>
        <family val="2"/>
      </rPr>
      <t/>
    </r>
  </si>
  <si>
    <r>
      <t>r</t>
    </r>
    <r>
      <rPr>
        <vertAlign val="subscript"/>
        <sz val="11"/>
        <rFont val="Calibri"/>
        <family val="2"/>
        <scheme val="minor"/>
      </rPr>
      <t>4</t>
    </r>
    <r>
      <rPr>
        <sz val="11"/>
        <rFont val="Calibri"/>
        <family val="2"/>
        <scheme val="minor"/>
      </rPr>
      <t xml:space="preserve"> Equat.</t>
    </r>
  </si>
  <si>
    <r>
      <t>r</t>
    </r>
    <r>
      <rPr>
        <vertAlign val="subscript"/>
        <sz val="11"/>
        <rFont val="Calibri"/>
        <family val="2"/>
        <scheme val="minor"/>
      </rPr>
      <t>4</t>
    </r>
    <r>
      <rPr>
        <sz val="10"/>
        <rFont val="Arial"/>
        <family val="2"/>
      </rPr>
      <t/>
    </r>
  </si>
  <si>
    <r>
      <t>r</t>
    </r>
    <r>
      <rPr>
        <vertAlign val="subscript"/>
        <sz val="11"/>
        <rFont val="Calibri"/>
        <family val="2"/>
        <scheme val="minor"/>
      </rPr>
      <t>5</t>
    </r>
    <r>
      <rPr>
        <sz val="11"/>
        <rFont val="Calibri"/>
        <family val="2"/>
        <scheme val="minor"/>
      </rPr>
      <t xml:space="preserve"> Equat.</t>
    </r>
  </si>
  <si>
    <r>
      <t>r</t>
    </r>
    <r>
      <rPr>
        <vertAlign val="subscript"/>
        <sz val="11"/>
        <rFont val="Calibri"/>
        <family val="2"/>
        <scheme val="minor"/>
      </rPr>
      <t>5</t>
    </r>
    <r>
      <rPr>
        <sz val="10"/>
        <rFont val="Arial"/>
        <family val="2"/>
      </rPr>
      <t/>
    </r>
  </si>
  <si>
    <r>
      <t>r</t>
    </r>
    <r>
      <rPr>
        <vertAlign val="subscript"/>
        <sz val="11"/>
        <rFont val="Calibri"/>
        <family val="2"/>
        <scheme val="minor"/>
      </rPr>
      <t>6</t>
    </r>
    <r>
      <rPr>
        <sz val="11"/>
        <rFont val="Calibri"/>
        <family val="2"/>
        <scheme val="minor"/>
      </rPr>
      <t xml:space="preserve"> Equat.</t>
    </r>
  </si>
  <si>
    <r>
      <t>r</t>
    </r>
    <r>
      <rPr>
        <vertAlign val="subscript"/>
        <sz val="11"/>
        <rFont val="Calibri"/>
        <family val="2"/>
        <scheme val="minor"/>
      </rPr>
      <t>6</t>
    </r>
    <r>
      <rPr>
        <sz val="10"/>
        <rFont val="Arial"/>
        <family val="2"/>
      </rPr>
      <t/>
    </r>
  </si>
  <si>
    <r>
      <t>r</t>
    </r>
    <r>
      <rPr>
        <vertAlign val="subscript"/>
        <sz val="11"/>
        <rFont val="Calibri"/>
        <family val="2"/>
        <scheme val="minor"/>
      </rPr>
      <t>7</t>
    </r>
    <r>
      <rPr>
        <sz val="11"/>
        <rFont val="Calibri"/>
        <family val="2"/>
        <scheme val="minor"/>
      </rPr>
      <t xml:space="preserve"> Equat.</t>
    </r>
  </si>
  <si>
    <r>
      <t>r</t>
    </r>
    <r>
      <rPr>
        <vertAlign val="subscript"/>
        <sz val="11"/>
        <rFont val="Calibri"/>
        <family val="2"/>
        <scheme val="minor"/>
      </rPr>
      <t>7</t>
    </r>
    <r>
      <rPr>
        <sz val="10"/>
        <rFont val="Arial"/>
        <family val="2"/>
      </rPr>
      <t/>
    </r>
  </si>
  <si>
    <t>Initial</t>
  </si>
  <si>
    <t>values</t>
  </si>
  <si>
    <t>Conditions</t>
  </si>
  <si>
    <r>
      <rPr>
        <sz val="14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/>
    </r>
  </si>
  <si>
    <r>
      <rPr>
        <sz val="14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/>
    </r>
  </si>
  <si>
    <r>
      <rPr>
        <sz val="14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/>
    </r>
  </si>
  <si>
    <r>
      <rPr>
        <sz val="14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/>
    </r>
  </si>
  <si>
    <r>
      <rPr>
        <sz val="14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7</t>
    </r>
    <r>
      <rPr>
        <sz val="11"/>
        <color theme="1"/>
        <rFont val="Calibri"/>
        <family val="2"/>
        <scheme val="minor"/>
      </rPr>
      <t/>
    </r>
  </si>
  <si>
    <r>
      <t>-1&lt;</t>
    </r>
    <r>
      <rPr>
        <sz val="11"/>
        <rFont val="Symbol"/>
        <family val="1"/>
        <charset val="2"/>
      </rPr>
      <t>f</t>
    </r>
    <r>
      <rPr>
        <sz val="11"/>
        <rFont val="Calibri"/>
        <family val="2"/>
        <scheme val="minor"/>
      </rPr>
      <t>2&lt;1</t>
    </r>
  </si>
  <si>
    <r>
      <t>f</t>
    </r>
    <r>
      <rPr>
        <sz val="11"/>
        <rFont val="Calibri"/>
        <family val="2"/>
        <scheme val="minor"/>
      </rPr>
      <t>2-</t>
    </r>
    <r>
      <rPr>
        <sz val="11"/>
        <rFont val="Symbol"/>
        <family val="1"/>
        <charset val="2"/>
      </rPr>
      <t>f</t>
    </r>
    <r>
      <rPr>
        <sz val="11"/>
        <rFont val="Calibri"/>
        <family val="2"/>
        <scheme val="minor"/>
      </rPr>
      <t>1&lt;1</t>
    </r>
  </si>
  <si>
    <r>
      <t>f</t>
    </r>
    <r>
      <rPr>
        <sz val="11"/>
        <rFont val="Calibri"/>
        <family val="2"/>
        <scheme val="minor"/>
      </rPr>
      <t>1+</t>
    </r>
    <r>
      <rPr>
        <sz val="11"/>
        <rFont val="Symbol"/>
        <family val="1"/>
        <charset val="2"/>
      </rPr>
      <t>f</t>
    </r>
    <r>
      <rPr>
        <sz val="11"/>
        <rFont val="Calibri"/>
        <family val="2"/>
        <scheme val="minor"/>
      </rPr>
      <t>2&lt;1</t>
    </r>
  </si>
  <si>
    <t>AFTER SOLVER VALUES</t>
  </si>
  <si>
    <t>p,q</t>
  </si>
  <si>
    <t>Final table</t>
  </si>
  <si>
    <t>MA(1)</t>
  </si>
  <si>
    <t>Final</t>
  </si>
  <si>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1</t>
    </r>
  </si>
  <si>
    <r>
      <t>-1&lt;</t>
    </r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&lt;1</t>
    </r>
  </si>
  <si>
    <t>AR(1)</t>
  </si>
  <si>
    <t>AR(2)</t>
  </si>
  <si>
    <t>MA(2)</t>
  </si>
  <si>
    <t>AR(3)</t>
  </si>
  <si>
    <t>MA(3)</t>
  </si>
  <si>
    <r>
      <t>-1&lt;</t>
    </r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&lt;1</t>
    </r>
  </si>
  <si>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2</t>
    </r>
    <r>
      <rPr>
        <sz val="10"/>
        <rFont val="Arial"/>
        <family val="2"/>
      </rPr>
      <t/>
    </r>
  </si>
  <si>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1</t>
    </r>
  </si>
  <si>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2</t>
    </r>
  </si>
  <si>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3</t>
    </r>
    <r>
      <rPr>
        <sz val="10"/>
        <rFont val="Arial"/>
        <family val="2"/>
      </rPr>
      <t/>
    </r>
  </si>
  <si>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3</t>
    </r>
  </si>
  <si>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+</t>
    </r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&lt;1</t>
    </r>
  </si>
  <si>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+</t>
    </r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&lt;1</t>
    </r>
  </si>
  <si>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-</t>
    </r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&lt;1</t>
    </r>
  </si>
  <si>
    <r>
      <t>-1&lt;</t>
    </r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&lt;1</t>
    </r>
  </si>
  <si>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+</t>
    </r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+</t>
    </r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&lt;1</t>
    </r>
  </si>
  <si>
    <r>
      <t>-</t>
    </r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+</t>
    </r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-</t>
    </r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&lt;1</t>
    </r>
  </si>
  <si>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(</t>
    </r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-</t>
    </r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)-</t>
    </r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&lt;1</t>
    </r>
  </si>
  <si>
    <r>
      <t>-1&lt;</t>
    </r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&lt;1</t>
    </r>
  </si>
  <si>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+</t>
    </r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+</t>
    </r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&lt;1</t>
    </r>
  </si>
  <si>
    <r>
      <t>-</t>
    </r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+</t>
    </r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-</t>
    </r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&lt;1</t>
    </r>
  </si>
  <si>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(</t>
    </r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-</t>
    </r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)-</t>
    </r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&lt;1</t>
    </r>
  </si>
  <si>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-</t>
    </r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&lt;1</t>
    </r>
  </si>
  <si>
    <r>
      <t>a</t>
    </r>
    <r>
      <rPr>
        <b/>
        <vertAlign val="subscript"/>
        <sz val="11"/>
        <rFont val="Calibri"/>
        <family val="2"/>
        <scheme val="minor"/>
      </rPr>
      <t>t</t>
    </r>
  </si>
  <si>
    <t>Mean</t>
  </si>
  <si>
    <t>St. Dev.</t>
  </si>
  <si>
    <t>Measure</t>
  </si>
  <si>
    <t>d</t>
  </si>
  <si>
    <t>SSE</t>
  </si>
  <si>
    <t>Period</t>
  </si>
  <si>
    <r>
      <t xml:space="preserve">Admissable </t>
    </r>
    <r>
      <rPr>
        <sz val="11"/>
        <rFont val="Symbol"/>
        <family val="1"/>
        <charset val="2"/>
      </rPr>
      <t>q</t>
    </r>
    <r>
      <rPr>
        <vertAlign val="subscript"/>
        <sz val="11"/>
        <rFont val="Calibri"/>
        <family val="2"/>
        <scheme val="minor"/>
      </rPr>
      <t>1</t>
    </r>
  </si>
  <si>
    <r>
      <t xml:space="preserve">Admissable </t>
    </r>
    <r>
      <rPr>
        <sz val="11"/>
        <rFont val="Symbol"/>
        <family val="1"/>
        <charset val="2"/>
      </rPr>
      <t>f</t>
    </r>
    <r>
      <rPr>
        <vertAlign val="subscript"/>
        <sz val="11"/>
        <rFont val="Calibri"/>
        <family val="2"/>
        <scheme val="minor"/>
      </rPr>
      <t>1</t>
    </r>
  </si>
  <si>
    <r>
      <t xml:space="preserve">Implied </t>
    </r>
    <r>
      <rPr>
        <sz val="11"/>
        <rFont val="Symbol"/>
        <family val="1"/>
        <charset val="2"/>
      </rPr>
      <t>m</t>
    </r>
  </si>
  <si>
    <r>
      <t>z</t>
    </r>
    <r>
      <rPr>
        <b/>
        <vertAlign val="subscript"/>
        <sz val="11"/>
        <rFont val="Calibri"/>
        <family val="2"/>
        <scheme val="minor"/>
      </rPr>
      <t>t</t>
    </r>
  </si>
  <si>
    <r>
      <rPr>
        <b/>
        <sz val="11"/>
        <rFont val="Calibri"/>
        <family val="2"/>
      </rPr>
      <t>z</t>
    </r>
    <r>
      <rPr>
        <b/>
        <vertAlign val="subscript"/>
        <sz val="11"/>
        <rFont val="Calibri"/>
        <family val="2"/>
        <scheme val="minor"/>
      </rPr>
      <t>t</t>
    </r>
    <r>
      <rPr>
        <b/>
        <sz val="11"/>
        <rFont val="Calibri"/>
        <family val="2"/>
        <scheme val="minor"/>
      </rPr>
      <t>=</t>
    </r>
    <r>
      <rPr>
        <b/>
        <sz val="11"/>
        <rFont val="Symbol"/>
        <family val="1"/>
        <charset val="2"/>
      </rPr>
      <t>d</t>
    </r>
    <r>
      <rPr>
        <b/>
        <sz val="11"/>
        <rFont val="Calibri"/>
        <family val="2"/>
        <scheme val="minor"/>
      </rPr>
      <t>+</t>
    </r>
    <r>
      <rPr>
        <b/>
        <sz val="11"/>
        <rFont val="Symbol"/>
        <family val="1"/>
        <charset val="2"/>
      </rPr>
      <t>f</t>
    </r>
    <r>
      <rPr>
        <b/>
        <vertAlign val="subscript"/>
        <sz val="11"/>
        <rFont val="Calibri"/>
        <family val="2"/>
        <scheme val="minor"/>
      </rPr>
      <t>1</t>
    </r>
    <r>
      <rPr>
        <b/>
        <sz val="11"/>
        <rFont val="Calibri"/>
        <family val="2"/>
        <scheme val="minor"/>
      </rPr>
      <t>z</t>
    </r>
    <r>
      <rPr>
        <b/>
        <vertAlign val="subscript"/>
        <sz val="11"/>
        <rFont val="Calibri"/>
        <family val="2"/>
        <scheme val="minor"/>
      </rPr>
      <t>t-1</t>
    </r>
    <r>
      <rPr>
        <b/>
        <sz val="11"/>
        <rFont val="Calibri"/>
        <family val="2"/>
        <scheme val="minor"/>
      </rPr>
      <t>-</t>
    </r>
    <r>
      <rPr>
        <b/>
        <sz val="11"/>
        <rFont val="Symbol"/>
        <family val="1"/>
        <charset val="2"/>
      </rPr>
      <t>q</t>
    </r>
    <r>
      <rPr>
        <b/>
        <vertAlign val="subscript"/>
        <sz val="11"/>
        <rFont val="Calibri"/>
        <family val="2"/>
        <scheme val="minor"/>
      </rPr>
      <t>1</t>
    </r>
    <r>
      <rPr>
        <b/>
        <sz val="11"/>
        <rFont val="Calibri"/>
        <family val="2"/>
        <scheme val="minor"/>
      </rPr>
      <t>a</t>
    </r>
    <r>
      <rPr>
        <b/>
        <vertAlign val="subscript"/>
        <sz val="11"/>
        <rFont val="Calibri"/>
        <family val="2"/>
        <scheme val="minor"/>
      </rPr>
      <t>t-1</t>
    </r>
    <r>
      <rPr>
        <b/>
        <sz val="12"/>
        <rFont val="Times New Roman"/>
        <family val="1"/>
      </rPr>
      <t/>
    </r>
  </si>
  <si>
    <r>
      <rPr>
        <b/>
        <sz val="11"/>
        <rFont val="Calibri"/>
        <family val="2"/>
      </rPr>
      <t>̂</t>
    </r>
    <r>
      <rPr>
        <b/>
        <sz val="11"/>
        <rFont val="Calibri"/>
        <family val="2"/>
        <scheme val="minor"/>
      </rPr>
      <t>z</t>
    </r>
    <r>
      <rPr>
        <b/>
        <vertAlign val="subscript"/>
        <sz val="11"/>
        <rFont val="Calibri"/>
        <family val="2"/>
        <scheme val="minor"/>
      </rPr>
      <t>t</t>
    </r>
    <r>
      <rPr>
        <b/>
        <sz val="12"/>
        <rFont val="Times New Roman"/>
        <family val="1"/>
      </rPr>
      <t/>
    </r>
  </si>
  <si>
    <r>
      <t>SE</t>
    </r>
    <r>
      <rPr>
        <vertAlign val="subscript"/>
        <sz val="11"/>
        <rFont val="Calibri"/>
        <family val="2"/>
        <scheme val="minor"/>
      </rPr>
      <t>e</t>
    </r>
  </si>
  <si>
    <t>Value</t>
  </si>
  <si>
    <t>Verdict:</t>
  </si>
  <si>
    <t>AIC</t>
  </si>
  <si>
    <t>BIC</t>
  </si>
  <si>
    <r>
      <t>r</t>
    </r>
    <r>
      <rPr>
        <b/>
        <vertAlign val="subscript"/>
        <sz val="11"/>
        <rFont val="Calibri"/>
        <family val="2"/>
        <scheme val="minor"/>
      </rPr>
      <t>k</t>
    </r>
  </si>
  <si>
    <r>
      <t>r</t>
    </r>
    <r>
      <rPr>
        <b/>
        <vertAlign val="subscript"/>
        <sz val="11"/>
        <rFont val="Calibri"/>
        <family val="2"/>
        <scheme val="minor"/>
      </rPr>
      <t>k</t>
    </r>
    <r>
      <rPr>
        <b/>
        <vertAlign val="superscript"/>
        <sz val="11"/>
        <rFont val="Calibri"/>
        <family val="2"/>
        <scheme val="minor"/>
      </rPr>
      <t>2</t>
    </r>
  </si>
  <si>
    <t>Sum=</t>
  </si>
  <si>
    <t>K=</t>
  </si>
  <si>
    <t>N=</t>
  </si>
  <si>
    <t>p=</t>
  </si>
  <si>
    <t>d=</t>
  </si>
  <si>
    <t>q=</t>
  </si>
  <si>
    <t>Q=</t>
  </si>
  <si>
    <t>df=</t>
  </si>
  <si>
    <r>
      <rPr>
        <b/>
        <sz val="11"/>
        <rFont val="Symbol"/>
        <family val="1"/>
        <charset val="2"/>
      </rPr>
      <t>c</t>
    </r>
    <r>
      <rPr>
        <b/>
        <vertAlign val="superscript"/>
        <sz val="11"/>
        <rFont val="Calibri"/>
        <family val="2"/>
        <scheme val="minor"/>
      </rPr>
      <t>2</t>
    </r>
    <r>
      <rPr>
        <b/>
        <sz val="11"/>
        <rFont val="Calibri"/>
        <family val="2"/>
        <scheme val="minor"/>
      </rPr>
      <t>prob.=</t>
    </r>
  </si>
  <si>
    <t>AC and PAC calculated using add-in. CI calculated manually.</t>
  </si>
  <si>
    <r>
      <t>y</t>
    </r>
    <r>
      <rPr>
        <vertAlign val="subscript"/>
        <sz val="11"/>
        <rFont val="Calibri"/>
        <family val="2"/>
        <scheme val="minor"/>
      </rPr>
      <t>t</t>
    </r>
  </si>
  <si>
    <t>Web Server</t>
  </si>
  <si>
    <t>Differences</t>
  </si>
  <si>
    <t>CI+</t>
  </si>
  <si>
    <t>CI-</t>
  </si>
  <si>
    <t>Box Pierce</t>
  </si>
  <si>
    <r>
      <t>z</t>
    </r>
    <r>
      <rPr>
        <b/>
        <vertAlign val="subscript"/>
        <sz val="11"/>
        <rFont val="Calibri"/>
        <family val="2"/>
      </rPr>
      <t>t</t>
    </r>
    <r>
      <rPr>
        <b/>
        <sz val="11"/>
        <rFont val="Calibri"/>
        <family val="2"/>
      </rPr>
      <t>=</t>
    </r>
    <r>
      <rPr>
        <b/>
        <sz val="11"/>
        <rFont val="Symbol"/>
        <family val="1"/>
        <charset val="2"/>
      </rPr>
      <t>d</t>
    </r>
    <r>
      <rPr>
        <b/>
        <sz val="11"/>
        <rFont val="Calibri"/>
        <family val="2"/>
      </rPr>
      <t>+</t>
    </r>
    <r>
      <rPr>
        <b/>
        <sz val="11"/>
        <rFont val="Symbol"/>
        <family val="1"/>
        <charset val="2"/>
      </rPr>
      <t>f</t>
    </r>
    <r>
      <rPr>
        <b/>
        <vertAlign val="subscript"/>
        <sz val="11"/>
        <rFont val="Calibri"/>
        <family val="2"/>
      </rPr>
      <t>1</t>
    </r>
    <r>
      <rPr>
        <b/>
        <sz val="11"/>
        <rFont val="Calibri"/>
        <family val="2"/>
      </rPr>
      <t>z</t>
    </r>
    <r>
      <rPr>
        <b/>
        <vertAlign val="subscript"/>
        <sz val="11"/>
        <rFont val="Calibri"/>
        <family val="2"/>
      </rPr>
      <t>t</t>
    </r>
    <r>
      <rPr>
        <b/>
        <sz val="11"/>
        <rFont val="Calibri"/>
        <family val="2"/>
      </rPr>
      <t>-1-</t>
    </r>
    <r>
      <rPr>
        <b/>
        <sz val="11"/>
        <rFont val="Symbol"/>
        <family val="1"/>
        <charset val="2"/>
      </rPr>
      <t>q</t>
    </r>
    <r>
      <rPr>
        <b/>
        <vertAlign val="subscript"/>
        <sz val="11"/>
        <rFont val="Calibri"/>
        <family val="2"/>
      </rPr>
      <t>1</t>
    </r>
    <r>
      <rPr>
        <b/>
        <sz val="11"/>
        <rFont val="Calibri"/>
        <family val="2"/>
      </rPr>
      <t>a</t>
    </r>
    <r>
      <rPr>
        <b/>
        <vertAlign val="subscript"/>
        <sz val="11"/>
        <rFont val="Calibri"/>
        <family val="2"/>
      </rPr>
      <t>t-1</t>
    </r>
  </si>
  <si>
    <t>AC INDEX</t>
  </si>
  <si>
    <t>AC OFFSET</t>
  </si>
  <si>
    <r>
      <t>'z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>=z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>-µ</t>
    </r>
  </si>
  <si>
    <t>AC [web:reg]</t>
  </si>
  <si>
    <t>ACF CI+</t>
  </si>
  <si>
    <t>ACF CI-</t>
  </si>
  <si>
    <t>PACF CI+</t>
  </si>
  <si>
    <t>PACF CI-</t>
  </si>
  <si>
    <t>Diff</t>
  </si>
  <si>
    <r>
      <t>AC (r</t>
    </r>
    <r>
      <rPr>
        <b/>
        <vertAlign val="subscript"/>
        <sz val="11"/>
        <rFont val="Calibri"/>
        <family val="2"/>
        <scheme val="minor"/>
      </rPr>
      <t>k</t>
    </r>
    <r>
      <rPr>
        <b/>
        <sz val="11"/>
        <rFont val="Calibri"/>
        <family val="2"/>
        <scheme val="minor"/>
      </rPr>
      <t>)</t>
    </r>
  </si>
  <si>
    <r>
      <rPr>
        <b/>
        <sz val="14"/>
        <rFont val="Symbol"/>
        <family val="1"/>
        <charset val="2"/>
      </rPr>
      <t>f</t>
    </r>
    <r>
      <rPr>
        <b/>
        <vertAlign val="subscript"/>
        <sz val="11"/>
        <rFont val="Calibri"/>
        <family val="2"/>
        <scheme val="minor"/>
      </rPr>
      <t>1</t>
    </r>
  </si>
  <si>
    <r>
      <rPr>
        <b/>
        <sz val="14"/>
        <rFont val="Symbol"/>
        <family val="1"/>
        <charset val="2"/>
      </rPr>
      <t>f</t>
    </r>
    <r>
      <rPr>
        <b/>
        <vertAlign val="subscript"/>
        <sz val="11"/>
        <rFont val="Calibri"/>
        <family val="2"/>
        <scheme val="minor"/>
      </rPr>
      <t>2</t>
    </r>
  </si>
  <si>
    <t>Date</t>
  </si>
  <si>
    <t>Correlogram Analysis</t>
  </si>
  <si>
    <t>ACF</t>
  </si>
  <si>
    <t>UL</t>
  </si>
  <si>
    <t>LL</t>
  </si>
  <si>
    <t>PACF</t>
  </si>
  <si>
    <t>Param</t>
  </si>
  <si>
    <t>μ</t>
  </si>
  <si>
    <r>
      <t>φ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</si>
  <si>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θ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</si>
  <si>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σ</t>
  </si>
  <si>
    <t>Goodness-of-fit</t>
  </si>
  <si>
    <t>LLF</t>
  </si>
  <si>
    <t>CHECK</t>
  </si>
  <si>
    <t>Residuals (standardized) Analysis</t>
  </si>
  <si>
    <t>SIG?</t>
  </si>
  <si>
    <t>AVG</t>
  </si>
  <si>
    <t>STDEV</t>
  </si>
  <si>
    <t>SKEW</t>
  </si>
  <si>
    <t>KURTOSIS</t>
  </si>
  <si>
    <t>Noise?</t>
  </si>
  <si>
    <t>Normal?</t>
  </si>
  <si>
    <t>ARCH?</t>
  </si>
  <si>
    <t>Step</t>
  </si>
  <si>
    <t>STD</t>
  </si>
  <si>
    <t>2010 JAN</t>
  </si>
  <si>
    <t>2010 FEB</t>
  </si>
  <si>
    <t>2010 MAR</t>
  </si>
  <si>
    <t>2010 APR</t>
  </si>
  <si>
    <t>2010 MAY</t>
  </si>
  <si>
    <t>2010 JUN</t>
  </si>
  <si>
    <t>2010 JUL</t>
  </si>
  <si>
    <t>2010 AUG</t>
  </si>
  <si>
    <t>2010 SEP</t>
  </si>
  <si>
    <t>2010 OCT</t>
  </si>
  <si>
    <t>2010 NOV</t>
  </si>
  <si>
    <t>2010 DEC</t>
  </si>
  <si>
    <t>2011 JAN</t>
  </si>
  <si>
    <t>2011 FEB</t>
  </si>
  <si>
    <t>2011 MAR</t>
  </si>
  <si>
    <t>2011 APR</t>
  </si>
  <si>
    <t>2011 MAY</t>
  </si>
  <si>
    <t>2011 JUN</t>
  </si>
  <si>
    <t>2011 JUL</t>
  </si>
  <si>
    <t>2011 AUG</t>
  </si>
  <si>
    <t>2011 SEP</t>
  </si>
  <si>
    <t>2011 OCT</t>
  </si>
  <si>
    <t>2011 NOV</t>
  </si>
  <si>
    <t>2011 DEC</t>
  </si>
  <si>
    <t>2012 JAN</t>
  </si>
  <si>
    <t>2012 FEB</t>
  </si>
  <si>
    <t>2012 MAR</t>
  </si>
  <si>
    <t>2012 APR</t>
  </si>
  <si>
    <t>2012 MAY</t>
  </si>
  <si>
    <t>2012 JUN</t>
  </si>
  <si>
    <t>2012 JUL</t>
  </si>
  <si>
    <t>2012 AUG</t>
  </si>
  <si>
    <t>2012 SEP</t>
  </si>
  <si>
    <t>2012 OCT</t>
  </si>
  <si>
    <t>2012 NOV</t>
  </si>
  <si>
    <t>2012 DEC</t>
  </si>
  <si>
    <t>2013 JAN</t>
  </si>
  <si>
    <t>2013 FEB</t>
  </si>
  <si>
    <t>2013 MAR</t>
  </si>
  <si>
    <t>2013 APR</t>
  </si>
  <si>
    <t>2013 MAY</t>
  </si>
  <si>
    <t>2013 JUN</t>
  </si>
  <si>
    <t>2013 JUL</t>
  </si>
  <si>
    <t>2013 AUG</t>
  </si>
  <si>
    <t>2013 SEP</t>
  </si>
  <si>
    <t>2013 OCT</t>
  </si>
  <si>
    <t>2013 NOV</t>
  </si>
  <si>
    <t>2013 DEC</t>
  </si>
  <si>
    <t>2014 JAN</t>
  </si>
  <si>
    <t>2014 FEB</t>
  </si>
  <si>
    <t>2014 MAR</t>
  </si>
  <si>
    <t>2014 APR</t>
  </si>
  <si>
    <t>2014 MAY</t>
  </si>
  <si>
    <t>2014 JUN</t>
  </si>
  <si>
    <t>2014 JUL</t>
  </si>
  <si>
    <t>2014 AUG</t>
  </si>
  <si>
    <t>2014 SEP</t>
  </si>
  <si>
    <t>2014 OCT</t>
  </si>
  <si>
    <t>2014 NOV</t>
  </si>
  <si>
    <t>2014 DEC</t>
  </si>
  <si>
    <t>2015 JAN</t>
  </si>
  <si>
    <t>2015 FEB</t>
  </si>
  <si>
    <t>2015 MAR</t>
  </si>
  <si>
    <t>2015 APR</t>
  </si>
  <si>
    <t>2015 MAY</t>
  </si>
  <si>
    <t>2015 JUN</t>
  </si>
  <si>
    <t>2015 JUL</t>
  </si>
  <si>
    <t>2015 AUG</t>
  </si>
  <si>
    <t>2015 SEP</t>
  </si>
  <si>
    <t>2015 OCT</t>
  </si>
  <si>
    <t>2015 NOV</t>
  </si>
  <si>
    <t>2015 DEC</t>
  </si>
  <si>
    <t>2016 JAN</t>
  </si>
  <si>
    <t>2016 FEB</t>
  </si>
  <si>
    <t>2016 MAR</t>
  </si>
  <si>
    <t>2016 APR</t>
  </si>
  <si>
    <t>2016 MAY</t>
  </si>
  <si>
    <t>Index</t>
  </si>
  <si>
    <t>Errors</t>
  </si>
  <si>
    <t>D</t>
  </si>
  <si>
    <t>s</t>
  </si>
  <si>
    <r>
      <t>Θ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</si>
  <si>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Index for Electric power generation transmission and distribution in the UK</t>
  </si>
  <si>
    <t>Forecast</t>
  </si>
  <si>
    <t>M'soft shares</t>
  </si>
  <si>
    <t>Correlogram Analysis - Errors</t>
  </si>
  <si>
    <r>
      <t>Φ</t>
    </r>
    <r>
      <rPr>
        <b/>
        <vertAlign val="subscript"/>
        <sz val="11"/>
        <color theme="1"/>
        <rFont val="Calibri"/>
        <family val="2"/>
        <scheme val="minor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</si>
</sst>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0000"/>
    <numFmt numFmtId="165" formatCode="0.000"/>
    <numFmt numFmtId="166" formatCode="0.000000"/>
    <numFmt numFmtId="167" formatCode="0.0000"/>
    <numFmt numFmtId="168" formatCode="0.00000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sz val="14"/>
      <name val="Symbol"/>
      <family val="1"/>
      <charset val="2"/>
    </font>
    <font>
      <b/>
      <sz val="11"/>
      <name val="Calibri"/>
      <family val="2"/>
      <scheme val="minor"/>
    </font>
    <font>
      <sz val="10"/>
      <name val="Arial"/>
      <family val="2"/>
    </font>
    <font>
      <sz val="11"/>
      <name val="Symbol"/>
      <family val="1"/>
      <charset val="2"/>
    </font>
    <font>
      <b/>
      <vertAlign val="subscript"/>
      <sz val="11"/>
      <name val="Calibri"/>
      <family val="2"/>
      <scheme val="minor"/>
    </font>
    <font>
      <b/>
      <sz val="12"/>
      <name val="Times New Roman"/>
      <family val="1"/>
    </font>
    <font>
      <b/>
      <sz val="11"/>
      <name val="Symbol"/>
      <family val="1"/>
      <charset val="2"/>
    </font>
    <font>
      <b/>
      <sz val="11"/>
      <name val="Calibri"/>
      <family val="2"/>
    </font>
    <font>
      <b/>
      <vertAlign val="superscript"/>
      <sz val="11"/>
      <name val="Calibri"/>
      <family val="2"/>
      <scheme val="minor"/>
    </font>
    <font>
      <b/>
      <sz val="10"/>
      <name val="Arial"/>
      <family val="2"/>
    </font>
    <font>
      <sz val="11"/>
      <color theme="0" tint="-0.34998626667073579"/>
      <name val="Calibri"/>
      <family val="2"/>
      <scheme val="minor"/>
    </font>
    <font>
      <b/>
      <vertAlign val="subscript"/>
      <sz val="11"/>
      <name val="Calibri"/>
      <family val="2"/>
    </font>
    <font>
      <sz val="11"/>
      <color theme="0" tint="-0.499984740745262"/>
      <name val="Calibri"/>
      <family val="2"/>
      <scheme val="minor"/>
    </font>
    <font>
      <b/>
      <sz val="14"/>
      <name val="Symbol"/>
      <family val="1"/>
      <charset val="2"/>
    </font>
    <font>
      <sz val="9"/>
      <color indexed="81"/>
      <name val="Tahoma"/>
      <family val="2"/>
    </font>
    <font>
      <b/>
      <vertAlign val="subscript"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2" fillId="0" borderId="0" xfId="0" applyFont="1"/>
    <xf numFmtId="0" fontId="0" fillId="0" borderId="4" xfId="0" applyBorder="1"/>
    <xf numFmtId="0" fontId="0" fillId="0" borderId="2" xfId="0" applyBorder="1"/>
    <xf numFmtId="0" fontId="1" fillId="0" borderId="5" xfId="0" applyFont="1" applyBorder="1" applyAlignment="1">
      <alignment horizontal="right"/>
    </xf>
    <xf numFmtId="0" fontId="1" fillId="0" borderId="5" xfId="0" applyFont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 applyBorder="1" applyAlignment="1"/>
    <xf numFmtId="0" fontId="2" fillId="0" borderId="0" xfId="0" applyFont="1" applyAlignment="1"/>
    <xf numFmtId="2" fontId="2" fillId="0" borderId="0" xfId="0" applyNumberFormat="1" applyFont="1"/>
    <xf numFmtId="164" fontId="2" fillId="0" borderId="0" xfId="0" applyNumberFormat="1" applyFont="1"/>
    <xf numFmtId="0" fontId="2" fillId="0" borderId="0" xfId="0" applyFont="1" applyFill="1" applyBorder="1" applyAlignment="1">
      <alignment horizontal="center"/>
    </xf>
    <xf numFmtId="0" fontId="5" fillId="0" borderId="1" xfId="0" applyFont="1" applyBorder="1"/>
    <xf numFmtId="0" fontId="5" fillId="0" borderId="0" xfId="0" applyFont="1"/>
    <xf numFmtId="2" fontId="2" fillId="2" borderId="0" xfId="0" applyNumberFormat="1" applyFont="1" applyFill="1"/>
    <xf numFmtId="2" fontId="2" fillId="0" borderId="0" xfId="0" applyNumberFormat="1" applyFont="1" applyFill="1"/>
    <xf numFmtId="165" fontId="2" fillId="0" borderId="0" xfId="0" applyNumberFormat="1" applyFont="1"/>
    <xf numFmtId="0" fontId="5" fillId="3" borderId="0" xfId="0" applyFont="1" applyFill="1"/>
    <xf numFmtId="0" fontId="2" fillId="3" borderId="0" xfId="0" applyFont="1" applyFill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7" fillId="5" borderId="0" xfId="0" quotePrefix="1" applyFont="1" applyFill="1" applyBorder="1" applyAlignment="1">
      <alignment horizontal="center"/>
    </xf>
    <xf numFmtId="0" fontId="2" fillId="5" borderId="0" xfId="0" quotePrefix="1" applyFont="1" applyFill="1" applyBorder="1" applyAlignment="1">
      <alignment horizontal="center"/>
    </xf>
    <xf numFmtId="0" fontId="0" fillId="6" borderId="0" xfId="0" applyFill="1"/>
    <xf numFmtId="2" fontId="5" fillId="0" borderId="1" xfId="0" applyNumberFormat="1" applyFont="1" applyBorder="1"/>
    <xf numFmtId="0" fontId="5" fillId="0" borderId="0" xfId="0" applyFont="1" applyBorder="1"/>
    <xf numFmtId="0" fontId="5" fillId="0" borderId="6" xfId="0" applyFont="1" applyBorder="1"/>
    <xf numFmtId="0" fontId="2" fillId="0" borderId="7" xfId="0" applyFont="1" applyBorder="1"/>
    <xf numFmtId="0" fontId="2" fillId="0" borderId="6" xfId="0" applyFont="1" applyFill="1" applyBorder="1"/>
    <xf numFmtId="0" fontId="2" fillId="0" borderId="8" xfId="0" applyFont="1" applyFill="1" applyBorder="1"/>
    <xf numFmtId="165" fontId="2" fillId="0" borderId="8" xfId="0" applyNumberFormat="1" applyFont="1" applyFill="1" applyBorder="1"/>
    <xf numFmtId="165" fontId="2" fillId="0" borderId="7" xfId="0" applyNumberFormat="1" applyFont="1" applyFill="1" applyBorder="1"/>
    <xf numFmtId="2" fontId="2" fillId="2" borderId="6" xfId="0" applyNumberFormat="1" applyFont="1" applyFill="1" applyBorder="1"/>
    <xf numFmtId="0" fontId="2" fillId="0" borderId="9" xfId="0" quotePrefix="1" applyFont="1" applyFill="1" applyBorder="1" applyAlignment="1">
      <alignment horizontal="center"/>
    </xf>
    <xf numFmtId="0" fontId="2" fillId="0" borderId="10" xfId="0" applyFont="1" applyBorder="1"/>
    <xf numFmtId="0" fontId="5" fillId="7" borderId="0" xfId="0" applyFont="1" applyFill="1" applyBorder="1"/>
    <xf numFmtId="0" fontId="2" fillId="7" borderId="0" xfId="0" applyFont="1" applyFill="1" applyBorder="1" applyAlignment="1">
      <alignment horizontal="center"/>
    </xf>
    <xf numFmtId="0" fontId="2" fillId="8" borderId="0" xfId="0" applyFont="1" applyFill="1" applyBorder="1"/>
    <xf numFmtId="0" fontId="2" fillId="8" borderId="6" xfId="0" applyFont="1" applyFill="1" applyBorder="1"/>
    <xf numFmtId="0" fontId="2" fillId="8" borderId="8" xfId="0" applyFont="1" applyFill="1" applyBorder="1"/>
    <xf numFmtId="2" fontId="2" fillId="8" borderId="8" xfId="0" applyNumberFormat="1" applyFont="1" applyFill="1" applyBorder="1"/>
    <xf numFmtId="165" fontId="2" fillId="8" borderId="8" xfId="0" applyNumberFormat="1" applyFont="1" applyFill="1" applyBorder="1"/>
    <xf numFmtId="2" fontId="2" fillId="2" borderId="8" xfId="0" applyNumberFormat="1" applyFont="1" applyFill="1" applyBorder="1"/>
    <xf numFmtId="0" fontId="2" fillId="0" borderId="8" xfId="0" applyFont="1" applyBorder="1"/>
    <xf numFmtId="0" fontId="2" fillId="0" borderId="11" xfId="0" quotePrefix="1" applyFont="1" applyFill="1" applyBorder="1" applyAlignment="1">
      <alignment horizontal="center"/>
    </xf>
    <xf numFmtId="0" fontId="2" fillId="9" borderId="0" xfId="0" applyFont="1" applyFill="1"/>
    <xf numFmtId="0" fontId="2" fillId="9" borderId="6" xfId="0" applyFont="1" applyFill="1" applyBorder="1"/>
    <xf numFmtId="165" fontId="2" fillId="9" borderId="8" xfId="0" applyNumberFormat="1" applyFont="1" applyFill="1" applyBorder="1"/>
    <xf numFmtId="0" fontId="5" fillId="3" borderId="0" xfId="0" applyFont="1" applyFill="1" applyBorder="1"/>
    <xf numFmtId="0" fontId="2" fillId="3" borderId="0" xfId="0" applyFont="1" applyFill="1" applyBorder="1" applyAlignment="1">
      <alignment horizontal="center"/>
    </xf>
    <xf numFmtId="0" fontId="2" fillId="10" borderId="0" xfId="0" applyFont="1" applyFill="1" applyBorder="1" applyAlignment="1">
      <alignment horizontal="center"/>
    </xf>
    <xf numFmtId="0" fontId="2" fillId="8" borderId="13" xfId="0" applyFont="1" applyFill="1" applyBorder="1"/>
    <xf numFmtId="0" fontId="2" fillId="8" borderId="14" xfId="0" applyFont="1" applyFill="1" applyBorder="1"/>
    <xf numFmtId="2" fontId="2" fillId="8" borderId="14" xfId="0" applyNumberFormat="1" applyFont="1" applyFill="1" applyBorder="1"/>
    <xf numFmtId="165" fontId="2" fillId="8" borderId="14" xfId="0" applyNumberFormat="1" applyFont="1" applyFill="1" applyBorder="1"/>
    <xf numFmtId="2" fontId="2" fillId="2" borderId="14" xfId="0" applyNumberFormat="1" applyFont="1" applyFill="1" applyBorder="1"/>
    <xf numFmtId="0" fontId="2" fillId="0" borderId="14" xfId="0" applyFont="1" applyBorder="1"/>
    <xf numFmtId="0" fontId="2" fillId="8" borderId="9" xfId="0" applyFont="1" applyFill="1" applyBorder="1"/>
    <xf numFmtId="2" fontId="2" fillId="8" borderId="1" xfId="0" applyNumberFormat="1" applyFont="1" applyFill="1" applyBorder="1"/>
    <xf numFmtId="0" fontId="2" fillId="8" borderId="1" xfId="0" applyFont="1" applyFill="1" applyBorder="1"/>
    <xf numFmtId="165" fontId="2" fillId="8" borderId="1" xfId="0" applyNumberFormat="1" applyFont="1" applyFill="1" applyBorder="1"/>
    <xf numFmtId="2" fontId="2" fillId="2" borderId="1" xfId="0" applyNumberFormat="1" applyFont="1" applyFill="1" applyBorder="1"/>
    <xf numFmtId="0" fontId="2" fillId="0" borderId="11" xfId="0" applyFont="1" applyFill="1" applyBorder="1" applyAlignment="1">
      <alignment horizontal="center"/>
    </xf>
    <xf numFmtId="0" fontId="2" fillId="9" borderId="13" xfId="0" applyFont="1" applyFill="1" applyBorder="1"/>
    <xf numFmtId="165" fontId="2" fillId="9" borderId="14" xfId="0" applyNumberFormat="1" applyFont="1" applyFill="1" applyBorder="1"/>
    <xf numFmtId="0" fontId="2" fillId="9" borderId="9" xfId="0" applyFont="1" applyFill="1" applyBorder="1"/>
    <xf numFmtId="165" fontId="2" fillId="9" borderId="1" xfId="0" applyNumberFormat="1" applyFont="1" applyFill="1" applyBorder="1"/>
    <xf numFmtId="0" fontId="2" fillId="0" borderId="9" xfId="0" applyFont="1" applyFill="1" applyBorder="1" applyAlignment="1">
      <alignment horizontal="center"/>
    </xf>
    <xf numFmtId="0" fontId="5" fillId="0" borderId="13" xfId="0" applyFont="1" applyBorder="1"/>
    <xf numFmtId="0" fontId="2" fillId="0" borderId="15" xfId="0" applyFont="1" applyBorder="1"/>
    <xf numFmtId="0" fontId="2" fillId="8" borderId="11" xfId="0" applyFont="1" applyFill="1" applyBorder="1"/>
    <xf numFmtId="2" fontId="2" fillId="8" borderId="0" xfId="0" applyNumberFormat="1" applyFont="1" applyFill="1" applyBorder="1"/>
    <xf numFmtId="165" fontId="2" fillId="8" borderId="0" xfId="0" applyNumberFormat="1" applyFont="1" applyFill="1" applyBorder="1"/>
    <xf numFmtId="2" fontId="2" fillId="2" borderId="0" xfId="0" applyNumberFormat="1" applyFont="1" applyFill="1" applyBorder="1"/>
    <xf numFmtId="0" fontId="2" fillId="9" borderId="11" xfId="0" applyFont="1" applyFill="1" applyBorder="1"/>
    <xf numFmtId="165" fontId="2" fillId="9" borderId="0" xfId="0" applyNumberFormat="1" applyFont="1" applyFill="1" applyBorder="1"/>
    <xf numFmtId="165" fontId="2" fillId="0" borderId="0" xfId="0" applyNumberFormat="1" applyFont="1" applyBorder="1"/>
    <xf numFmtId="2" fontId="2" fillId="0" borderId="12" xfId="0" applyNumberFormat="1" applyFont="1" applyBorder="1"/>
    <xf numFmtId="2" fontId="2" fillId="0" borderId="10" xfId="0" applyNumberFormat="1" applyFont="1" applyBorder="1"/>
    <xf numFmtId="0" fontId="5" fillId="0" borderId="1" xfId="0" applyFont="1" applyBorder="1" applyAlignment="1">
      <alignment horizontal="right" wrapText="1"/>
    </xf>
    <xf numFmtId="0" fontId="5" fillId="0" borderId="1" xfId="0" applyFont="1" applyBorder="1" applyAlignment="1">
      <alignment horizontal="right"/>
    </xf>
    <xf numFmtId="0" fontId="2" fillId="0" borderId="0" xfId="0" applyFont="1" applyFill="1"/>
    <xf numFmtId="0" fontId="5" fillId="0" borderId="0" xfId="0" applyFont="1" applyFill="1"/>
    <xf numFmtId="0" fontId="2" fillId="0" borderId="0" xfId="0" applyFont="1" applyAlignment="1">
      <alignment horizontal="right" wrapText="1"/>
    </xf>
    <xf numFmtId="0" fontId="2" fillId="0" borderId="0" xfId="0" applyFont="1" applyFill="1" applyAlignment="1">
      <alignment horizontal="right"/>
    </xf>
    <xf numFmtId="166" fontId="2" fillId="0" borderId="0" xfId="0" applyNumberFormat="1" applyFont="1"/>
    <xf numFmtId="167" fontId="2" fillId="0" borderId="0" xfId="0" applyNumberFormat="1" applyFont="1" applyFill="1"/>
    <xf numFmtId="0" fontId="7" fillId="0" borderId="0" xfId="0" applyFont="1" applyFill="1" applyAlignment="1">
      <alignment horizontal="right"/>
    </xf>
    <xf numFmtId="165" fontId="2" fillId="0" borderId="0" xfId="0" applyNumberFormat="1" applyFont="1" applyFill="1"/>
    <xf numFmtId="0" fontId="5" fillId="0" borderId="0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168" fontId="2" fillId="0" borderId="0" xfId="0" applyNumberFormat="1" applyFont="1"/>
    <xf numFmtId="164" fontId="2" fillId="0" borderId="0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168" fontId="2" fillId="0" borderId="0" xfId="0" applyNumberFormat="1" applyFont="1" applyAlignment="1">
      <alignment horizontal="right"/>
    </xf>
    <xf numFmtId="0" fontId="5" fillId="0" borderId="0" xfId="0" applyFont="1" applyAlignment="1">
      <alignment horizontal="right" wrapText="1"/>
    </xf>
    <xf numFmtId="166" fontId="5" fillId="0" borderId="0" xfId="0" applyNumberFormat="1" applyFont="1" applyAlignment="1">
      <alignment horizontal="right"/>
    </xf>
    <xf numFmtId="1" fontId="2" fillId="0" borderId="0" xfId="0" applyNumberFormat="1" applyFont="1"/>
    <xf numFmtId="167" fontId="2" fillId="0" borderId="0" xfId="0" applyNumberFormat="1" applyFont="1"/>
    <xf numFmtId="165" fontId="0" fillId="0" borderId="4" xfId="0" applyNumberFormat="1" applyBorder="1"/>
    <xf numFmtId="165" fontId="0" fillId="0" borderId="0" xfId="0" applyNumberFormat="1"/>
    <xf numFmtId="165" fontId="0" fillId="0" borderId="2" xfId="0" applyNumberFormat="1" applyBorder="1"/>
    <xf numFmtId="0" fontId="2" fillId="0" borderId="1" xfId="0" quotePrefix="1" applyFont="1" applyBorder="1" applyAlignment="1">
      <alignment horizontal="center"/>
    </xf>
    <xf numFmtId="0" fontId="0" fillId="0" borderId="0" xfId="0" quotePrefix="1"/>
    <xf numFmtId="165" fontId="2" fillId="0" borderId="0" xfId="0" quotePrefix="1" applyNumberFormat="1" applyFont="1" applyFill="1"/>
    <xf numFmtId="0" fontId="13" fillId="0" borderId="0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2" fillId="10" borderId="0" xfId="0" applyFont="1" applyFill="1" applyBorder="1" applyAlignment="1">
      <alignment horizontal="left"/>
    </xf>
    <xf numFmtId="2" fontId="0" fillId="0" borderId="0" xfId="0" applyNumberFormat="1"/>
    <xf numFmtId="2" fontId="14" fillId="0" borderId="0" xfId="0" applyNumberFormat="1" applyFont="1"/>
    <xf numFmtId="167" fontId="2" fillId="0" borderId="0" xfId="0" applyNumberFormat="1" applyFont="1" applyAlignment="1">
      <alignment horizontal="right"/>
    </xf>
    <xf numFmtId="165" fontId="2" fillId="0" borderId="0" xfId="0" applyNumberFormat="1" applyFont="1" applyAlignment="1">
      <alignment horizontal="right"/>
    </xf>
    <xf numFmtId="0" fontId="11" fillId="0" borderId="1" xfId="0" applyFont="1" applyBorder="1" applyAlignment="1">
      <alignment horizontal="right"/>
    </xf>
    <xf numFmtId="165" fontId="0" fillId="0" borderId="0" xfId="0" applyNumberFormat="1" applyFill="1"/>
    <xf numFmtId="0" fontId="2" fillId="0" borderId="1" xfId="0" applyFont="1" applyFill="1" applyBorder="1"/>
    <xf numFmtId="2" fontId="16" fillId="0" borderId="0" xfId="0" applyNumberFormat="1" applyFont="1"/>
    <xf numFmtId="0" fontId="0" fillId="0" borderId="0" xfId="0" applyNumberFormat="1"/>
    <xf numFmtId="0" fontId="5" fillId="0" borderId="0" xfId="0" applyFont="1" applyAlignment="1">
      <alignment horizontal="center"/>
    </xf>
    <xf numFmtId="0" fontId="5" fillId="0" borderId="0" xfId="0" applyFont="1" applyFill="1" applyBorder="1" applyAlignment="1">
      <alignment horizontal="center"/>
    </xf>
    <xf numFmtId="14" fontId="0" fillId="0" borderId="0" xfId="0" applyNumberFormat="1"/>
    <xf numFmtId="0" fontId="1" fillId="0" borderId="0" xfId="0" applyFont="1" applyAlignment="1">
      <alignment horizontal="left"/>
    </xf>
    <xf numFmtId="0" fontId="0" fillId="0" borderId="16" xfId="0" applyBorder="1"/>
    <xf numFmtId="0" fontId="1" fillId="0" borderId="16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0" fontId="0" fillId="0" borderId="0" xfId="0" applyNumberFormat="1"/>
    <xf numFmtId="2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" fontId="0" fillId="0" borderId="0" xfId="0" applyNumberFormat="1"/>
    <xf numFmtId="0" fontId="1" fillId="0" borderId="0" xfId="0" applyFont="1" applyAlignment="1">
      <alignment horizontal="right"/>
    </xf>
    <xf numFmtId="2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16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left"/>
    </xf>
    <xf numFmtId="0" fontId="1" fillId="0" borderId="16" xfId="0" applyFont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  <color rgb="FFFFCC66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'11.1.1'!$B$2:$B$100</c:f>
              <c:numCache>
                <c:formatCode>General</c:formatCode>
                <c:ptCount val="99"/>
                <c:pt idx="0">
                  <c:v>1.2600886183101068E-2</c:v>
                </c:pt>
                <c:pt idx="1">
                  <c:v>0.2728094644467618</c:v>
                </c:pt>
                <c:pt idx="2">
                  <c:v>-0.42435182353350309</c:v>
                </c:pt>
                <c:pt idx="3">
                  <c:v>-0.46217039672067184</c:v>
                </c:pt>
                <c:pt idx="4">
                  <c:v>2.5809018751676183E-2</c:v>
                </c:pt>
                <c:pt idx="5">
                  <c:v>2.1216836615657764E-2</c:v>
                </c:pt>
                <c:pt idx="6">
                  <c:v>0.48473723740028163</c:v>
                </c:pt>
                <c:pt idx="7">
                  <c:v>-0.44999578701886156</c:v>
                </c:pt>
                <c:pt idx="8">
                  <c:v>-0.1434551883120152</c:v>
                </c:pt>
                <c:pt idx="9">
                  <c:v>2.4053506633076704E-2</c:v>
                </c:pt>
                <c:pt idx="10">
                  <c:v>0.46480159432291579</c:v>
                </c:pt>
                <c:pt idx="11">
                  <c:v>-0.24651457272304311</c:v>
                </c:pt>
                <c:pt idx="12">
                  <c:v>-0.25439084457971273</c:v>
                </c:pt>
                <c:pt idx="13">
                  <c:v>-0.4459770864318946</c:v>
                </c:pt>
                <c:pt idx="14">
                  <c:v>1.9767722101679874E-2</c:v>
                </c:pt>
                <c:pt idx="15">
                  <c:v>-0.21242268674340892</c:v>
                </c:pt>
                <c:pt idx="16">
                  <c:v>0.47026498691490626</c:v>
                </c:pt>
                <c:pt idx="17">
                  <c:v>-0.38186593265717494</c:v>
                </c:pt>
                <c:pt idx="18">
                  <c:v>0.33185476281401893</c:v>
                </c:pt>
                <c:pt idx="19">
                  <c:v>-0.34541529278879146</c:v>
                </c:pt>
                <c:pt idx="20">
                  <c:v>-6.4054708903739765E-2</c:v>
                </c:pt>
                <c:pt idx="21">
                  <c:v>-0.18314165660218396</c:v>
                </c:pt>
                <c:pt idx="22">
                  <c:v>4.5966760159376507E-2</c:v>
                </c:pt>
                <c:pt idx="23">
                  <c:v>-0.39431437100514177</c:v>
                </c:pt>
                <c:pt idx="24">
                  <c:v>-4.2020612498688159E-2</c:v>
                </c:pt>
                <c:pt idx="25">
                  <c:v>-0.30523958807175489</c:v>
                </c:pt>
                <c:pt idx="26">
                  <c:v>8.6294444029448414E-2</c:v>
                </c:pt>
                <c:pt idx="27">
                  <c:v>3.1160462844543435E-2</c:v>
                </c:pt>
                <c:pt idx="28">
                  <c:v>0.25411747107090132</c:v>
                </c:pt>
                <c:pt idx="29">
                  <c:v>-7.4333858717019474E-3</c:v>
                </c:pt>
                <c:pt idx="30">
                  <c:v>0.23421405612301704</c:v>
                </c:pt>
                <c:pt idx="31">
                  <c:v>0.36994169131215204</c:v>
                </c:pt>
                <c:pt idx="32">
                  <c:v>-9.4718416313350984E-2</c:v>
                </c:pt>
                <c:pt idx="33">
                  <c:v>0.32882439748064751</c:v>
                </c:pt>
                <c:pt idx="34">
                  <c:v>-0.19558992589140134</c:v>
                </c:pt>
                <c:pt idx="35">
                  <c:v>0.33127667168043673</c:v>
                </c:pt>
                <c:pt idx="36">
                  <c:v>-0.11953813493694487</c:v>
                </c:pt>
                <c:pt idx="37">
                  <c:v>0.32815664482098938</c:v>
                </c:pt>
                <c:pt idx="38">
                  <c:v>0.28045762695200782</c:v>
                </c:pt>
                <c:pt idx="39">
                  <c:v>-0.35464771399689798</c:v>
                </c:pt>
                <c:pt idx="40">
                  <c:v>-8.8359692418840785E-2</c:v>
                </c:pt>
                <c:pt idx="41">
                  <c:v>-0.12939866320882643</c:v>
                </c:pt>
                <c:pt idx="42">
                  <c:v>-0.37499222406827748</c:v>
                </c:pt>
                <c:pt idx="43">
                  <c:v>-0.17892856339467</c:v>
                </c:pt>
                <c:pt idx="44">
                  <c:v>-9.0339182751295821E-2</c:v>
                </c:pt>
                <c:pt idx="45">
                  <c:v>-0.28401497937179543</c:v>
                </c:pt>
                <c:pt idx="46">
                  <c:v>-0.41233711037272913</c:v>
                </c:pt>
                <c:pt idx="47">
                  <c:v>0.36291877126769378</c:v>
                </c:pt>
                <c:pt idx="48">
                  <c:v>3.5642615912103492E-2</c:v>
                </c:pt>
                <c:pt idx="49">
                  <c:v>-0.46751602969748651</c:v>
                </c:pt>
                <c:pt idx="50">
                  <c:v>-0.31312967286491666</c:v>
                </c:pt>
                <c:pt idx="51">
                  <c:v>-0.24234951699004714</c:v>
                </c:pt>
                <c:pt idx="52">
                  <c:v>0.44451128286357311</c:v>
                </c:pt>
                <c:pt idx="53">
                  <c:v>-0.46340953794853057</c:v>
                </c:pt>
                <c:pt idx="54">
                  <c:v>0.29566890944537683</c:v>
                </c:pt>
                <c:pt idx="55">
                  <c:v>-0.4186018066632462</c:v>
                </c:pt>
                <c:pt idx="56">
                  <c:v>-0.36951311539739162</c:v>
                </c:pt>
                <c:pt idx="57">
                  <c:v>-9.5503664514716924E-2</c:v>
                </c:pt>
                <c:pt idx="58">
                  <c:v>0.42817886254123394</c:v>
                </c:pt>
                <c:pt idx="59">
                  <c:v>0.44746280144192774</c:v>
                </c:pt>
                <c:pt idx="60">
                  <c:v>-0.23044167588165787</c:v>
                </c:pt>
                <c:pt idx="61">
                  <c:v>0.37329372433301811</c:v>
                </c:pt>
                <c:pt idx="62">
                  <c:v>0.16421590260623464</c:v>
                </c:pt>
                <c:pt idx="63">
                  <c:v>6.8741675669456548E-2</c:v>
                </c:pt>
                <c:pt idx="64">
                  <c:v>0.21981949407757284</c:v>
                </c:pt>
                <c:pt idx="65">
                  <c:v>-0.27872303800604392</c:v>
                </c:pt>
                <c:pt idx="66">
                  <c:v>-0.23572064081690147</c:v>
                </c:pt>
                <c:pt idx="67">
                  <c:v>9.0947531544928184E-2</c:v>
                </c:pt>
                <c:pt idx="68">
                  <c:v>0.24001096958559587</c:v>
                </c:pt>
                <c:pt idx="69">
                  <c:v>0.26141646006544006</c:v>
                </c:pt>
                <c:pt idx="70">
                  <c:v>7.5412507963089181E-2</c:v>
                </c:pt>
                <c:pt idx="71">
                  <c:v>0.13111394104589347</c:v>
                </c:pt>
                <c:pt idx="72">
                  <c:v>-6.9780480278812895E-2</c:v>
                </c:pt>
                <c:pt idx="73">
                  <c:v>-4.6823185652693944E-2</c:v>
                </c:pt>
                <c:pt idx="74">
                  <c:v>0.45756316551077902</c:v>
                </c:pt>
                <c:pt idx="75">
                  <c:v>0.11941456218113822</c:v>
                </c:pt>
                <c:pt idx="76">
                  <c:v>-1.9782876211760225E-2</c:v>
                </c:pt>
                <c:pt idx="77">
                  <c:v>0.18901810802523578</c:v>
                </c:pt>
                <c:pt idx="78">
                  <c:v>-3.3634466304243382E-2</c:v>
                </c:pt>
                <c:pt idx="79">
                  <c:v>9.8844786006275775E-2</c:v>
                </c:pt>
                <c:pt idx="80">
                  <c:v>-7.1549753495817825E-2</c:v>
                </c:pt>
                <c:pt idx="81">
                  <c:v>-0.4371403630580355</c:v>
                </c:pt>
                <c:pt idx="82">
                  <c:v>-0.1613315020874273</c:v>
                </c:pt>
                <c:pt idx="83">
                  <c:v>-0.26852102237169539</c:v>
                </c:pt>
                <c:pt idx="84">
                  <c:v>0.45485007630936281</c:v>
                </c:pt>
                <c:pt idx="85">
                  <c:v>-0.48217759334473653</c:v>
                </c:pt>
                <c:pt idx="86">
                  <c:v>-0.27049334194913843</c:v>
                </c:pt>
                <c:pt idx="87">
                  <c:v>-0.32725979981267139</c:v>
                </c:pt>
                <c:pt idx="88">
                  <c:v>-0.45636510996096202</c:v>
                </c:pt>
                <c:pt idx="89">
                  <c:v>0.42829697773158304</c:v>
                </c:pt>
                <c:pt idx="90">
                  <c:v>0.37903153032213055</c:v>
                </c:pt>
                <c:pt idx="91">
                  <c:v>0.36660855079225652</c:v>
                </c:pt>
                <c:pt idx="92">
                  <c:v>0.28492417487543809</c:v>
                </c:pt>
                <c:pt idx="93">
                  <c:v>0.44242522241765236</c:v>
                </c:pt>
                <c:pt idx="94">
                  <c:v>-2.4118346060562068E-3</c:v>
                </c:pt>
                <c:pt idx="95">
                  <c:v>4.7329966844750659E-2</c:v>
                </c:pt>
                <c:pt idx="96">
                  <c:v>0.16429344178828043</c:v>
                </c:pt>
                <c:pt idx="97">
                  <c:v>0.37125170434600774</c:v>
                </c:pt>
                <c:pt idx="98">
                  <c:v>-0.41596307801045107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44-4866-A976-337D5FAF05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221824"/>
        <c:axId val="160575872"/>
      </c:lineChart>
      <c:catAx>
        <c:axId val="160221824"/>
        <c:scaling>
          <c:orientation val="minMax"/>
        </c:scaling>
        <c:delete val="1"/>
        <c:axPos val="b"/>
        <c:majorTickMark val="out"/>
        <c:minorTickMark val="none"/>
        <c:tickLblPos val="none"/>
        <c:crossAx val="160575872"/>
        <c:crosses val="autoZero"/>
        <c:auto val="1"/>
        <c:lblAlgn val="ctr"/>
        <c:lblOffset val="100"/>
        <c:noMultiLvlLbl val="0"/>
      </c:catAx>
      <c:valAx>
        <c:axId val="16057587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6022182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'11.2.5'!$E$2:$E$101</c:f>
              <c:numCache>
                <c:formatCode>General</c:formatCode>
                <c:ptCount val="100"/>
                <c:pt idx="0">
                  <c:v>0.99543155978523101</c:v>
                </c:pt>
                <c:pt idx="1">
                  <c:v>0.99073510511921126</c:v>
                </c:pt>
                <c:pt idx="2">
                  <c:v>0.98602844121151445</c:v>
                </c:pt>
                <c:pt idx="3">
                  <c:v>0.98121613036852773</c:v>
                </c:pt>
                <c:pt idx="4">
                  <c:v>0.97654067662359878</c:v>
                </c:pt>
                <c:pt idx="5">
                  <c:v>0.97204075240368681</c:v>
                </c:pt>
                <c:pt idx="6">
                  <c:v>0.96775195047404206</c:v>
                </c:pt>
                <c:pt idx="7">
                  <c:v>0.96355500241096881</c:v>
                </c:pt>
                <c:pt idx="8">
                  <c:v>0.95941531529667845</c:v>
                </c:pt>
                <c:pt idx="9">
                  <c:v>0.9553082092333125</c:v>
                </c:pt>
                <c:pt idx="10">
                  <c:v>0.95106610586145401</c:v>
                </c:pt>
                <c:pt idx="11">
                  <c:v>0.94655906015390545</c:v>
                </c:pt>
                <c:pt idx="12">
                  <c:v>0.94206931924368154</c:v>
                </c:pt>
                <c:pt idx="13">
                  <c:v>0.9375533439299446</c:v>
                </c:pt>
                <c:pt idx="14">
                  <c:v>0.93279604186976628</c:v>
                </c:pt>
                <c:pt idx="15">
                  <c:v>0.92820413270153712</c:v>
                </c:pt>
                <c:pt idx="16">
                  <c:v>0.92371354168068387</c:v>
                </c:pt>
                <c:pt idx="17">
                  <c:v>0.91913844798157052</c:v>
                </c:pt>
                <c:pt idx="18">
                  <c:v>0.91463312660931728</c:v>
                </c:pt>
                <c:pt idx="19">
                  <c:v>0.90991098543400717</c:v>
                </c:pt>
                <c:pt idx="20">
                  <c:v>0.90511477972346122</c:v>
                </c:pt>
                <c:pt idx="21">
                  <c:v>0.90014497137829486</c:v>
                </c:pt>
                <c:pt idx="22">
                  <c:v>0.89523061729336928</c:v>
                </c:pt>
                <c:pt idx="23">
                  <c:v>0.89038933891540217</c:v>
                </c:pt>
                <c:pt idx="24">
                  <c:v>0.8854432042744893</c:v>
                </c:pt>
                <c:pt idx="25">
                  <c:v>0.8807314530773146</c:v>
                </c:pt>
                <c:pt idx="26">
                  <c:v>0.8763408332605882</c:v>
                </c:pt>
                <c:pt idx="27">
                  <c:v>0.87202931787829197</c:v>
                </c:pt>
                <c:pt idx="28">
                  <c:v>0.86796055850873999</c:v>
                </c:pt>
                <c:pt idx="29">
                  <c:v>0.86379908496747115</c:v>
                </c:pt>
                <c:pt idx="30">
                  <c:v>0.85978287418191957</c:v>
                </c:pt>
                <c:pt idx="31">
                  <c:v>0.85580685403797474</c:v>
                </c:pt>
                <c:pt idx="32">
                  <c:v>0.85178049932416078</c:v>
                </c:pt>
                <c:pt idx="33">
                  <c:v>0.84760861349867456</c:v>
                </c:pt>
                <c:pt idx="34">
                  <c:v>0.84343920505350478</c:v>
                </c:pt>
                <c:pt idx="35">
                  <c:v>0.83924730173243689</c:v>
                </c:pt>
                <c:pt idx="36">
                  <c:v>0.83486210183512843</c:v>
                </c:pt>
                <c:pt idx="37">
                  <c:v>0.83050548714509353</c:v>
                </c:pt>
                <c:pt idx="38">
                  <c:v>0.82690073096210104</c:v>
                </c:pt>
                <c:pt idx="39">
                  <c:v>0.82324802960458277</c:v>
                </c:pt>
                <c:pt idx="40">
                  <c:v>0.81934211265047485</c:v>
                </c:pt>
                <c:pt idx="41">
                  <c:v>0.81515338004276172</c:v>
                </c:pt>
                <c:pt idx="42">
                  <c:v>0.81098279607181867</c:v>
                </c:pt>
                <c:pt idx="43">
                  <c:v>0.80702708365241049</c:v>
                </c:pt>
                <c:pt idx="44">
                  <c:v>0.80339641269642803</c:v>
                </c:pt>
                <c:pt idx="45">
                  <c:v>0.79978003040698409</c:v>
                </c:pt>
                <c:pt idx="46">
                  <c:v>0.79645598507641013</c:v>
                </c:pt>
                <c:pt idx="47">
                  <c:v>0.79318066707206603</c:v>
                </c:pt>
                <c:pt idx="48">
                  <c:v>0.78998585061803661</c:v>
                </c:pt>
                <c:pt idx="49">
                  <c:v>0.78690436007502063</c:v>
                </c:pt>
                <c:pt idx="50">
                  <c:v>0.78400220957996758</c:v>
                </c:pt>
                <c:pt idx="51">
                  <c:v>0.78134891729156419</c:v>
                </c:pt>
                <c:pt idx="52">
                  <c:v>0.77896787390714173</c:v>
                </c:pt>
                <c:pt idx="53">
                  <c:v>0.77654800780957789</c:v>
                </c:pt>
                <c:pt idx="54">
                  <c:v>0.77395938298458689</c:v>
                </c:pt>
                <c:pt idx="55">
                  <c:v>0.77091164872254359</c:v>
                </c:pt>
                <c:pt idx="56">
                  <c:v>0.76789223456077604</c:v>
                </c:pt>
                <c:pt idx="57">
                  <c:v>0.76472636096680424</c:v>
                </c:pt>
                <c:pt idx="58">
                  <c:v>0.7618829226415661</c:v>
                </c:pt>
                <c:pt idx="59">
                  <c:v>0.75893735141577634</c:v>
                </c:pt>
                <c:pt idx="60">
                  <c:v>0.75593416403661406</c:v>
                </c:pt>
                <c:pt idx="61">
                  <c:v>0.75356802834981462</c:v>
                </c:pt>
                <c:pt idx="62">
                  <c:v>0.75136268513099191</c:v>
                </c:pt>
                <c:pt idx="63">
                  <c:v>0.7493316783056666</c:v>
                </c:pt>
                <c:pt idx="64">
                  <c:v>0.7470281016938779</c:v>
                </c:pt>
                <c:pt idx="65">
                  <c:v>0.74474296686714636</c:v>
                </c:pt>
                <c:pt idx="66">
                  <c:v>0.74214875905601074</c:v>
                </c:pt>
                <c:pt idx="67">
                  <c:v>0.73930147180902528</c:v>
                </c:pt>
                <c:pt idx="68">
                  <c:v>0.73673027693103066</c:v>
                </c:pt>
                <c:pt idx="69">
                  <c:v>0.73419965764845974</c:v>
                </c:pt>
                <c:pt idx="70">
                  <c:v>0.73151607448715461</c:v>
                </c:pt>
                <c:pt idx="71">
                  <c:v>0.7288369628168756</c:v>
                </c:pt>
                <c:pt idx="72">
                  <c:v>0.72627125237928769</c:v>
                </c:pt>
                <c:pt idx="73">
                  <c:v>0.72351979810872458</c:v>
                </c:pt>
                <c:pt idx="74">
                  <c:v>0.72074846232745182</c:v>
                </c:pt>
                <c:pt idx="75">
                  <c:v>0.71818794905566963</c:v>
                </c:pt>
                <c:pt idx="76">
                  <c:v>0.71547553172101597</c:v>
                </c:pt>
                <c:pt idx="77">
                  <c:v>0.71275412110398562</c:v>
                </c:pt>
                <c:pt idx="78">
                  <c:v>0.70990190973734135</c:v>
                </c:pt>
                <c:pt idx="79">
                  <c:v>0.70727302016844606</c:v>
                </c:pt>
                <c:pt idx="80">
                  <c:v>0.70444243612855739</c:v>
                </c:pt>
                <c:pt idx="81">
                  <c:v>0.70161883484233989</c:v>
                </c:pt>
                <c:pt idx="82">
                  <c:v>0.69886938506637442</c:v>
                </c:pt>
                <c:pt idx="83">
                  <c:v>0.69647954789773847</c:v>
                </c:pt>
                <c:pt idx="84">
                  <c:v>0.693963678373685</c:v>
                </c:pt>
                <c:pt idx="85">
                  <c:v>0.69170706572237928</c:v>
                </c:pt>
                <c:pt idx="86">
                  <c:v>0.68926527622755929</c:v>
                </c:pt>
                <c:pt idx="87">
                  <c:v>0.68689061878492352</c:v>
                </c:pt>
                <c:pt idx="88">
                  <c:v>0.68455169112053915</c:v>
                </c:pt>
                <c:pt idx="89">
                  <c:v>0.68235652186555795</c:v>
                </c:pt>
                <c:pt idx="90">
                  <c:v>0.6802460837392621</c:v>
                </c:pt>
                <c:pt idx="91">
                  <c:v>0.67818907138858475</c:v>
                </c:pt>
                <c:pt idx="92">
                  <c:v>0.67592706142012471</c:v>
                </c:pt>
                <c:pt idx="93">
                  <c:v>0.67383744498981069</c:v>
                </c:pt>
                <c:pt idx="94">
                  <c:v>0.67169524844401451</c:v>
                </c:pt>
                <c:pt idx="95">
                  <c:v>0.66933157585357372</c:v>
                </c:pt>
                <c:pt idx="96">
                  <c:v>0.66672778251240439</c:v>
                </c:pt>
                <c:pt idx="97">
                  <c:v>0.66412755777156818</c:v>
                </c:pt>
                <c:pt idx="98">
                  <c:v>0.66168088976918571</c:v>
                </c:pt>
                <c:pt idx="99">
                  <c:v>0.65841079838748617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B8-46B6-9960-0927B4253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882048"/>
        <c:axId val="160887936"/>
      </c:barChart>
      <c:lineChart>
        <c:grouping val="standard"/>
        <c:varyColors val="0"/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'11.2.5'!$I$2:$I$101</c:f>
              <c:numCache>
                <c:formatCode>General</c:formatCode>
                <c:ptCount val="100"/>
                <c:pt idx="0">
                  <c:v>3.1622776601683791E-2</c:v>
                </c:pt>
                <c:pt idx="1">
                  <c:v>7.0319841278717807E-2</c:v>
                </c:pt>
                <c:pt idx="2">
                  <c:v>8.3002314734108976E-2</c:v>
                </c:pt>
                <c:pt idx="3">
                  <c:v>9.3887988796282448E-2</c:v>
                </c:pt>
                <c:pt idx="4">
                  <c:v>0.10354814255413668</c:v>
                </c:pt>
                <c:pt idx="5">
                  <c:v>0.11230291303024541</c:v>
                </c:pt>
                <c:pt idx="6">
                  <c:v>0.12035377829703348</c:v>
                </c:pt>
                <c:pt idx="7">
                  <c:v>0.1278354740896043</c:v>
                </c:pt>
                <c:pt idx="8">
                  <c:v>0.13484385017554765</c:v>
                </c:pt>
                <c:pt idx="9">
                  <c:v>0.14144996104425997</c:v>
                </c:pt>
                <c:pt idx="10">
                  <c:v>0.14770627933456182</c:v>
                </c:pt>
                <c:pt idx="11">
                  <c:v>0.15365250750826845</c:v>
                </c:pt>
                <c:pt idx="12">
                  <c:v>0.15932382831233688</c:v>
                </c:pt>
                <c:pt idx="13">
                  <c:v>0.16474858061157141</c:v>
                </c:pt>
                <c:pt idx="14">
                  <c:v>0.16994796769889087</c:v>
                </c:pt>
                <c:pt idx="15">
                  <c:v>0.17494409835405045</c:v>
                </c:pt>
                <c:pt idx="16">
                  <c:v>0.17975519731868733</c:v>
                </c:pt>
                <c:pt idx="17">
                  <c:v>0.18439512449139256</c:v>
                </c:pt>
                <c:pt idx="18">
                  <c:v>0.18887739263548306</c:v>
                </c:pt>
                <c:pt idx="19">
                  <c:v>0.19321114215180604</c:v>
                </c:pt>
                <c:pt idx="20">
                  <c:v>0.19740570148947853</c:v>
                </c:pt>
                <c:pt idx="21">
                  <c:v>0.20146844149778981</c:v>
                </c:pt>
                <c:pt idx="22">
                  <c:v>0.2054079079194063</c:v>
                </c:pt>
                <c:pt idx="23">
                  <c:v>0.20923191674679012</c:v>
                </c:pt>
                <c:pt idx="24">
                  <c:v>0.21294603617237737</c:v>
                </c:pt>
                <c:pt idx="25">
                  <c:v>0.21655805250880608</c:v>
                </c:pt>
                <c:pt idx="26">
                  <c:v>0.22007575200027496</c:v>
                </c:pt>
                <c:pt idx="27">
                  <c:v>0.22350437776689094</c:v>
                </c:pt>
                <c:pt idx="28">
                  <c:v>0.22684998995639982</c:v>
                </c:pt>
                <c:pt idx="29">
                  <c:v>0.23011565714136009</c:v>
                </c:pt>
                <c:pt idx="30">
                  <c:v>0.2333059554385036</c:v>
                </c:pt>
                <c:pt idx="31">
                  <c:v>0.23642436335096639</c:v>
                </c:pt>
                <c:pt idx="32">
                  <c:v>0.23947346329806068</c:v>
                </c:pt>
                <c:pt idx="33">
                  <c:v>0.24245498622903572</c:v>
                </c:pt>
                <c:pt idx="34">
                  <c:v>0.24537155444868602</c:v>
                </c:pt>
                <c:pt idx="35">
                  <c:v>0.24822544551172596</c:v>
                </c:pt>
                <c:pt idx="36">
                  <c:v>0.25101765128702797</c:v>
                </c:pt>
                <c:pt idx="37">
                  <c:v>0.25375054676987829</c:v>
                </c:pt>
                <c:pt idx="38">
                  <c:v>0.2564310231304775</c:v>
                </c:pt>
                <c:pt idx="39">
                  <c:v>0.25906050308806078</c:v>
                </c:pt>
                <c:pt idx="40">
                  <c:v>0.26163904000619681</c:v>
                </c:pt>
                <c:pt idx="41">
                  <c:v>0.26416649545571547</c:v>
                </c:pt>
                <c:pt idx="42">
                  <c:v>0.26664456400310033</c:v>
                </c:pt>
                <c:pt idx="43">
                  <c:v>0.26907602817772619</c:v>
                </c:pt>
                <c:pt idx="44">
                  <c:v>0.27146417909508336</c:v>
                </c:pt>
                <c:pt idx="45">
                  <c:v>0.27381032983772374</c:v>
                </c:pt>
                <c:pt idx="46">
                  <c:v>0.27611733194091809</c:v>
                </c:pt>
                <c:pt idx="47">
                  <c:v>0.27838651572841117</c:v>
                </c:pt>
                <c:pt idx="48">
                  <c:v>0.28061932832176462</c:v>
                </c:pt>
                <c:pt idx="49">
                  <c:v>0.28281733393052216</c:v>
                </c:pt>
                <c:pt idx="50">
                  <c:v>0.28498239121184493</c:v>
                </c:pt>
                <c:pt idx="51">
                  <c:v>0.28711665845423606</c:v>
                </c:pt>
                <c:pt idx="52">
                  <c:v>0.28922233222744964</c:v>
                </c:pt>
                <c:pt idx="53">
                  <c:v>0.2912998645312958</c:v>
                </c:pt>
                <c:pt idx="54">
                  <c:v>0.29334900260435703</c:v>
                </c:pt>
                <c:pt idx="55">
                  <c:v>0.29536798551847709</c:v>
                </c:pt>
                <c:pt idx="56">
                  <c:v>0.29735763625143508</c:v>
                </c:pt>
                <c:pt idx="57">
                  <c:v>0.29931785220957979</c:v>
                </c:pt>
                <c:pt idx="58">
                  <c:v>0.3012509051056636</c:v>
                </c:pt>
                <c:pt idx="59">
                  <c:v>0.30315685648477347</c:v>
                </c:pt>
                <c:pt idx="60">
                  <c:v>0.30503598567127294</c:v>
                </c:pt>
                <c:pt idx="61">
                  <c:v>0.30689197138593749</c:v>
                </c:pt>
                <c:pt idx="62">
                  <c:v>0.30872604987328423</c:v>
                </c:pt>
                <c:pt idx="63">
                  <c:v>0.31053948186758212</c:v>
                </c:pt>
                <c:pt idx="64">
                  <c:v>0.31233134931996032</c:v>
                </c:pt>
                <c:pt idx="65">
                  <c:v>0.31410214252918306</c:v>
                </c:pt>
                <c:pt idx="66">
                  <c:v>0.31585079626709822</c:v>
                </c:pt>
                <c:pt idx="67">
                  <c:v>0.31757654012064235</c:v>
                </c:pt>
                <c:pt idx="68">
                  <c:v>0.31928107027647551</c:v>
                </c:pt>
                <c:pt idx="69">
                  <c:v>0.32096495153127536</c:v>
                </c:pt>
                <c:pt idx="70">
                  <c:v>0.32262785317752735</c:v>
                </c:pt>
                <c:pt idx="71">
                  <c:v>0.32427016249213614</c:v>
                </c:pt>
                <c:pt idx="72">
                  <c:v>0.3258927402486001</c:v>
                </c:pt>
                <c:pt idx="73">
                  <c:v>0.32749509911333347</c:v>
                </c:pt>
                <c:pt idx="74">
                  <c:v>0.32907749335855058</c:v>
                </c:pt>
                <c:pt idx="75">
                  <c:v>0.33064117180938685</c:v>
                </c:pt>
                <c:pt idx="76">
                  <c:v>0.33218578381452063</c:v>
                </c:pt>
                <c:pt idx="77">
                  <c:v>0.33371159980253734</c:v>
                </c:pt>
                <c:pt idx="78">
                  <c:v>0.33521836656971277</c:v>
                </c:pt>
                <c:pt idx="79">
                  <c:v>0.33670732622825822</c:v>
                </c:pt>
                <c:pt idx="80">
                  <c:v>0.33817791445838113</c:v>
                </c:pt>
                <c:pt idx="81">
                  <c:v>0.33963044593533015</c:v>
                </c:pt>
                <c:pt idx="82">
                  <c:v>0.34106550198018754</c:v>
                </c:pt>
                <c:pt idx="83">
                  <c:v>0.34248480865912434</c:v>
                </c:pt>
                <c:pt idx="84">
                  <c:v>0.34388808548142646</c:v>
                </c:pt>
                <c:pt idx="85">
                  <c:v>0.34527660312511965</c:v>
                </c:pt>
                <c:pt idx="86">
                  <c:v>0.34664983182982723</c:v>
                </c:pt>
                <c:pt idx="87">
                  <c:v>0.3480082518446897</c:v>
                </c:pt>
                <c:pt idx="88">
                  <c:v>0.34935220821919671</c:v>
                </c:pt>
                <c:pt idx="89">
                  <c:v>0.35068245783542396</c:v>
                </c:pt>
                <c:pt idx="90">
                  <c:v>0.35199951094053966</c:v>
                </c:pt>
                <c:pt idx="91">
                  <c:v>0.3533037454308699</c:v>
                </c:pt>
                <c:pt idx="92">
                  <c:v>0.35459454496678455</c:v>
                </c:pt>
                <c:pt idx="93">
                  <c:v>0.35587273725974261</c:v>
                </c:pt>
                <c:pt idx="94">
                  <c:v>0.35713828433578265</c:v>
                </c:pt>
                <c:pt idx="95">
                  <c:v>0.35839051836673302</c:v>
                </c:pt>
                <c:pt idx="96">
                  <c:v>0.35962871899658322</c:v>
                </c:pt>
                <c:pt idx="97">
                  <c:v>0.36085308139616418</c:v>
                </c:pt>
                <c:pt idx="98">
                  <c:v>0.36206434449263042</c:v>
                </c:pt>
                <c:pt idx="99">
                  <c:v>0.36325968550300852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B8-46B6-9960-0927B4253285}"/>
            </c:ext>
          </c:extLst>
        </c:ser>
        <c:ser>
          <c:idx val="2"/>
          <c:order val="2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'11.2.5'!$J$2:$J$101</c:f>
              <c:numCache>
                <c:formatCode>General</c:formatCode>
                <c:ptCount val="100"/>
                <c:pt idx="0">
                  <c:v>-3.1622776601683791E-2</c:v>
                </c:pt>
                <c:pt idx="1">
                  <c:v>-7.0319841278717807E-2</c:v>
                </c:pt>
                <c:pt idx="2">
                  <c:v>-8.3002314734108976E-2</c:v>
                </c:pt>
                <c:pt idx="3">
                  <c:v>-9.3887988796282448E-2</c:v>
                </c:pt>
                <c:pt idx="4">
                  <c:v>-0.10354814255413668</c:v>
                </c:pt>
                <c:pt idx="5">
                  <c:v>-0.11230291303024541</c:v>
                </c:pt>
                <c:pt idx="6">
                  <c:v>-0.12035377829703348</c:v>
                </c:pt>
                <c:pt idx="7">
                  <c:v>-0.1278354740896043</c:v>
                </c:pt>
                <c:pt idx="8">
                  <c:v>-0.13484385017554765</c:v>
                </c:pt>
                <c:pt idx="9">
                  <c:v>-0.14144996104425997</c:v>
                </c:pt>
                <c:pt idx="10">
                  <c:v>-0.14770627933456182</c:v>
                </c:pt>
                <c:pt idx="11">
                  <c:v>-0.15365250750826845</c:v>
                </c:pt>
                <c:pt idx="12">
                  <c:v>-0.15932382831233688</c:v>
                </c:pt>
                <c:pt idx="13">
                  <c:v>-0.16474858061157141</c:v>
                </c:pt>
                <c:pt idx="14">
                  <c:v>-0.16994796769889087</c:v>
                </c:pt>
                <c:pt idx="15">
                  <c:v>-0.17494409835405045</c:v>
                </c:pt>
                <c:pt idx="16">
                  <c:v>-0.17975519731868733</c:v>
                </c:pt>
                <c:pt idx="17">
                  <c:v>-0.18439512449139256</c:v>
                </c:pt>
                <c:pt idx="18">
                  <c:v>-0.18887739263548306</c:v>
                </c:pt>
                <c:pt idx="19">
                  <c:v>-0.19321114215180604</c:v>
                </c:pt>
                <c:pt idx="20">
                  <c:v>-0.19740570148947853</c:v>
                </c:pt>
                <c:pt idx="21">
                  <c:v>-0.20146844149778981</c:v>
                </c:pt>
                <c:pt idx="22">
                  <c:v>-0.2054079079194063</c:v>
                </c:pt>
                <c:pt idx="23">
                  <c:v>-0.20923191674679012</c:v>
                </c:pt>
                <c:pt idx="24">
                  <c:v>-0.21294603617237737</c:v>
                </c:pt>
                <c:pt idx="25">
                  <c:v>-0.21655805250880608</c:v>
                </c:pt>
                <c:pt idx="26">
                  <c:v>-0.22007575200027496</c:v>
                </c:pt>
                <c:pt idx="27">
                  <c:v>-0.22350437776689094</c:v>
                </c:pt>
                <c:pt idx="28">
                  <c:v>-0.22684998995639982</c:v>
                </c:pt>
                <c:pt idx="29">
                  <c:v>-0.23011565714136009</c:v>
                </c:pt>
                <c:pt idx="30">
                  <c:v>-0.2333059554385036</c:v>
                </c:pt>
                <c:pt idx="31">
                  <c:v>-0.23642436335096639</c:v>
                </c:pt>
                <c:pt idx="32">
                  <c:v>-0.23947346329806068</c:v>
                </c:pt>
                <c:pt idx="33">
                  <c:v>-0.24245498622903572</c:v>
                </c:pt>
                <c:pt idx="34">
                  <c:v>-0.24537155444868602</c:v>
                </c:pt>
                <c:pt idx="35">
                  <c:v>-0.24822544551172596</c:v>
                </c:pt>
                <c:pt idx="36">
                  <c:v>-0.25101765128702797</c:v>
                </c:pt>
                <c:pt idx="37">
                  <c:v>-0.25375054676987829</c:v>
                </c:pt>
                <c:pt idx="38">
                  <c:v>-0.2564310231304775</c:v>
                </c:pt>
                <c:pt idx="39">
                  <c:v>-0.25906050308806078</c:v>
                </c:pt>
                <c:pt idx="40">
                  <c:v>-0.26163904000619681</c:v>
                </c:pt>
                <c:pt idx="41">
                  <c:v>-0.26416649545571547</c:v>
                </c:pt>
                <c:pt idx="42">
                  <c:v>-0.26664456400310033</c:v>
                </c:pt>
                <c:pt idx="43">
                  <c:v>-0.26907602817772619</c:v>
                </c:pt>
                <c:pt idx="44">
                  <c:v>-0.27146417909508336</c:v>
                </c:pt>
                <c:pt idx="45">
                  <c:v>-0.27381032983772374</c:v>
                </c:pt>
                <c:pt idx="46">
                  <c:v>-0.27611733194091809</c:v>
                </c:pt>
                <c:pt idx="47">
                  <c:v>-0.27838651572841117</c:v>
                </c:pt>
                <c:pt idx="48">
                  <c:v>-0.28061932832176462</c:v>
                </c:pt>
                <c:pt idx="49">
                  <c:v>-0.28281733393052216</c:v>
                </c:pt>
                <c:pt idx="50">
                  <c:v>-0.28498239121184493</c:v>
                </c:pt>
                <c:pt idx="51">
                  <c:v>-0.28711665845423606</c:v>
                </c:pt>
                <c:pt idx="52">
                  <c:v>-0.28922233222744964</c:v>
                </c:pt>
                <c:pt idx="53">
                  <c:v>-0.2912998645312958</c:v>
                </c:pt>
                <c:pt idx="54">
                  <c:v>-0.29334900260435703</c:v>
                </c:pt>
                <c:pt idx="55">
                  <c:v>-0.29536798551847709</c:v>
                </c:pt>
                <c:pt idx="56">
                  <c:v>-0.29735763625143508</c:v>
                </c:pt>
                <c:pt idx="57">
                  <c:v>-0.29931785220957979</c:v>
                </c:pt>
                <c:pt idx="58">
                  <c:v>-0.3012509051056636</c:v>
                </c:pt>
                <c:pt idx="59">
                  <c:v>-0.30315685648477347</c:v>
                </c:pt>
                <c:pt idx="60">
                  <c:v>-0.30503598567127294</c:v>
                </c:pt>
                <c:pt idx="61">
                  <c:v>-0.30689197138593749</c:v>
                </c:pt>
                <c:pt idx="62">
                  <c:v>-0.30872604987328423</c:v>
                </c:pt>
                <c:pt idx="63">
                  <c:v>-0.31053948186758212</c:v>
                </c:pt>
                <c:pt idx="64">
                  <c:v>-0.31233134931996032</c:v>
                </c:pt>
                <c:pt idx="65">
                  <c:v>-0.31410214252918306</c:v>
                </c:pt>
                <c:pt idx="66">
                  <c:v>-0.31585079626709822</c:v>
                </c:pt>
                <c:pt idx="67">
                  <c:v>-0.31757654012064235</c:v>
                </c:pt>
                <c:pt idx="68">
                  <c:v>-0.31928107027647551</c:v>
                </c:pt>
                <c:pt idx="69">
                  <c:v>-0.32096495153127536</c:v>
                </c:pt>
                <c:pt idx="70">
                  <c:v>-0.32262785317752735</c:v>
                </c:pt>
                <c:pt idx="71">
                  <c:v>-0.32427016249213614</c:v>
                </c:pt>
                <c:pt idx="72">
                  <c:v>-0.3258927402486001</c:v>
                </c:pt>
                <c:pt idx="73">
                  <c:v>-0.32749509911333347</c:v>
                </c:pt>
                <c:pt idx="74">
                  <c:v>-0.32907749335855058</c:v>
                </c:pt>
                <c:pt idx="75">
                  <c:v>-0.33064117180938685</c:v>
                </c:pt>
                <c:pt idx="76">
                  <c:v>-0.33218578381452063</c:v>
                </c:pt>
                <c:pt idx="77">
                  <c:v>-0.33371159980253734</c:v>
                </c:pt>
                <c:pt idx="78">
                  <c:v>-0.33521836656971277</c:v>
                </c:pt>
                <c:pt idx="79">
                  <c:v>-0.33670732622825822</c:v>
                </c:pt>
                <c:pt idx="80">
                  <c:v>-0.33817791445838113</c:v>
                </c:pt>
                <c:pt idx="81">
                  <c:v>-0.33963044593533015</c:v>
                </c:pt>
                <c:pt idx="82">
                  <c:v>-0.34106550198018754</c:v>
                </c:pt>
                <c:pt idx="83">
                  <c:v>-0.34248480865912434</c:v>
                </c:pt>
                <c:pt idx="84">
                  <c:v>-0.34388808548142646</c:v>
                </c:pt>
                <c:pt idx="85">
                  <c:v>-0.34527660312511965</c:v>
                </c:pt>
                <c:pt idx="86">
                  <c:v>-0.34664983182982723</c:v>
                </c:pt>
                <c:pt idx="87">
                  <c:v>-0.3480082518446897</c:v>
                </c:pt>
                <c:pt idx="88">
                  <c:v>-0.34935220821919671</c:v>
                </c:pt>
                <c:pt idx="89">
                  <c:v>-0.35068245783542396</c:v>
                </c:pt>
                <c:pt idx="90">
                  <c:v>-0.35199951094053966</c:v>
                </c:pt>
                <c:pt idx="91">
                  <c:v>-0.3533037454308699</c:v>
                </c:pt>
                <c:pt idx="92">
                  <c:v>-0.35459454496678455</c:v>
                </c:pt>
                <c:pt idx="93">
                  <c:v>-0.35587273725974261</c:v>
                </c:pt>
                <c:pt idx="94">
                  <c:v>-0.35713828433578265</c:v>
                </c:pt>
                <c:pt idx="95">
                  <c:v>-0.35839051836673302</c:v>
                </c:pt>
                <c:pt idx="96">
                  <c:v>-0.35962871899658322</c:v>
                </c:pt>
                <c:pt idx="97">
                  <c:v>-0.36085308139616418</c:v>
                </c:pt>
                <c:pt idx="98">
                  <c:v>-0.36206434449263042</c:v>
                </c:pt>
                <c:pt idx="99">
                  <c:v>-0.36325968550300852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7B8-46B6-9960-0927B4253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882048"/>
        <c:axId val="160887936"/>
      </c:lineChart>
      <c:catAx>
        <c:axId val="160882048"/>
        <c:scaling>
          <c:orientation val="minMax"/>
        </c:scaling>
        <c:delete val="0"/>
        <c:axPos val="b"/>
        <c:majorTickMark val="out"/>
        <c:minorTickMark val="none"/>
        <c:tickLblPos val="nextTo"/>
        <c:crossAx val="160887936"/>
        <c:crosses val="autoZero"/>
        <c:auto val="1"/>
        <c:lblAlgn val="ctr"/>
        <c:lblOffset val="100"/>
        <c:noMultiLvlLbl val="0"/>
      </c:catAx>
      <c:valAx>
        <c:axId val="160887936"/>
        <c:scaling>
          <c:orientation val="minMax"/>
          <c:max val="1"/>
          <c:min val="-1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0882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'11.2.5'!$B$2:$B$1000</c:f>
              <c:numCache>
                <c:formatCode>General</c:formatCode>
                <c:ptCount val="999"/>
                <c:pt idx="0">
                  <c:v>-0.23240399999999894</c:v>
                </c:pt>
                <c:pt idx="1">
                  <c:v>-0.36648200000000131</c:v>
                </c:pt>
                <c:pt idx="2">
                  <c:v>-0.34860700000000122</c:v>
                </c:pt>
                <c:pt idx="3">
                  <c:v>-0.19664899999999719</c:v>
                </c:pt>
                <c:pt idx="4">
                  <c:v>-8.9390000000015846E-3</c:v>
                </c:pt>
                <c:pt idx="5">
                  <c:v>-0.35754400000000075</c:v>
                </c:pt>
                <c:pt idx="6">
                  <c:v>-0.2413419999999995</c:v>
                </c:pt>
                <c:pt idx="7">
                  <c:v>0.15195600000000198</c:v>
                </c:pt>
                <c:pt idx="8">
                  <c:v>0.17877299999999963</c:v>
                </c:pt>
                <c:pt idx="9">
                  <c:v>0.15195599999999843</c:v>
                </c:pt>
                <c:pt idx="10">
                  <c:v>-0.16089500000000001</c:v>
                </c:pt>
                <c:pt idx="11">
                  <c:v>-6.2570000000000903E-2</c:v>
                </c:pt>
                <c:pt idx="12">
                  <c:v>-0.44692999999999827</c:v>
                </c:pt>
                <c:pt idx="13">
                  <c:v>-0.2681590000000007</c:v>
                </c:pt>
                <c:pt idx="14">
                  <c:v>-2.6814999999999145E-2</c:v>
                </c:pt>
                <c:pt idx="15">
                  <c:v>0.22346500000000091</c:v>
                </c:pt>
                <c:pt idx="16">
                  <c:v>0.27709599999999668</c:v>
                </c:pt>
                <c:pt idx="17">
                  <c:v>-1.7876999999998588E-2</c:v>
                </c:pt>
                <c:pt idx="18">
                  <c:v>8.9386000000001076E-2</c:v>
                </c:pt>
                <c:pt idx="19">
                  <c:v>-8.0446999999999491E-2</c:v>
                </c:pt>
                <c:pt idx="20">
                  <c:v>-0.76872100000000287</c:v>
                </c:pt>
                <c:pt idx="21">
                  <c:v>-0.57207000000000008</c:v>
                </c:pt>
                <c:pt idx="22">
                  <c:v>4.4692000000001286E-2</c:v>
                </c:pt>
                <c:pt idx="23">
                  <c:v>-0.13407899999999984</c:v>
                </c:pt>
                <c:pt idx="24">
                  <c:v>-1.7876999999998588E-2</c:v>
                </c:pt>
                <c:pt idx="25">
                  <c:v>0.29497399999999985</c:v>
                </c:pt>
                <c:pt idx="26">
                  <c:v>0.29497499999999732</c:v>
                </c:pt>
                <c:pt idx="27">
                  <c:v>0.87598300000000151</c:v>
                </c:pt>
                <c:pt idx="28">
                  <c:v>-1.7876999999998588E-2</c:v>
                </c:pt>
                <c:pt idx="29">
                  <c:v>0.11620100000000022</c:v>
                </c:pt>
                <c:pt idx="30">
                  <c:v>0.2055889999999998</c:v>
                </c:pt>
                <c:pt idx="31">
                  <c:v>-0.69721200000000039</c:v>
                </c:pt>
                <c:pt idx="32">
                  <c:v>-0.24134300000000053</c:v>
                </c:pt>
                <c:pt idx="33">
                  <c:v>1.7877999999999616E-2</c:v>
                </c:pt>
                <c:pt idx="34">
                  <c:v>-0.54525500000000093</c:v>
                </c:pt>
                <c:pt idx="35">
                  <c:v>-0.81108399999999747</c:v>
                </c:pt>
                <c:pt idx="36">
                  <c:v>-0.22530100000000175</c:v>
                </c:pt>
                <c:pt idx="37">
                  <c:v>-0.16221699999999828</c:v>
                </c:pt>
                <c:pt idx="38">
                  <c:v>-0.12616900000000086</c:v>
                </c:pt>
                <c:pt idx="39">
                  <c:v>0.18925300000000078</c:v>
                </c:pt>
                <c:pt idx="40">
                  <c:v>-1.8025000000001512E-2</c:v>
                </c:pt>
                <c:pt idx="41">
                  <c:v>0.21629099999999823</c:v>
                </c:pt>
                <c:pt idx="42">
                  <c:v>0.67590400000000272</c:v>
                </c:pt>
                <c:pt idx="43">
                  <c:v>-0.27937500000000171</c:v>
                </c:pt>
                <c:pt idx="44">
                  <c:v>-0.27937299999999965</c:v>
                </c:pt>
                <c:pt idx="45">
                  <c:v>0.25233800000000173</c:v>
                </c:pt>
                <c:pt idx="46">
                  <c:v>-0.3694940000000031</c:v>
                </c:pt>
                <c:pt idx="47">
                  <c:v>-0.29739799999999761</c:v>
                </c:pt>
                <c:pt idx="48">
                  <c:v>-0.1712290000000003</c:v>
                </c:pt>
                <c:pt idx="49">
                  <c:v>-5.4072000000001452E-2</c:v>
                </c:pt>
                <c:pt idx="50">
                  <c:v>0.27036100000000118</c:v>
                </c:pt>
                <c:pt idx="51">
                  <c:v>5.4072000000001452E-2</c:v>
                </c:pt>
                <c:pt idx="52">
                  <c:v>-0.24332600000000326</c:v>
                </c:pt>
                <c:pt idx="53">
                  <c:v>0.43258000000000152</c:v>
                </c:pt>
                <c:pt idx="54">
                  <c:v>0.34245699999999957</c:v>
                </c:pt>
                <c:pt idx="55">
                  <c:v>-7.2095999999998384E-2</c:v>
                </c:pt>
                <c:pt idx="56">
                  <c:v>-0.11715600000000137</c:v>
                </c:pt>
                <c:pt idx="57">
                  <c:v>-0.27036299999999969</c:v>
                </c:pt>
                <c:pt idx="58">
                  <c:v>0.26135000000000019</c:v>
                </c:pt>
                <c:pt idx="59">
                  <c:v>0.41455399999999898</c:v>
                </c:pt>
                <c:pt idx="60">
                  <c:v>-0.2253009999999982</c:v>
                </c:pt>
                <c:pt idx="61">
                  <c:v>0.3334469999999996</c:v>
                </c:pt>
                <c:pt idx="62">
                  <c:v>-0.20727700000000127</c:v>
                </c:pt>
                <c:pt idx="63">
                  <c:v>-0.35147199999999756</c:v>
                </c:pt>
                <c:pt idx="64">
                  <c:v>-0.18024000000000129</c:v>
                </c:pt>
                <c:pt idx="65">
                  <c:v>9.0119999999998868E-2</c:v>
                </c:pt>
                <c:pt idx="66">
                  <c:v>-0.36949500000000057</c:v>
                </c:pt>
                <c:pt idx="67">
                  <c:v>0.14419300000000135</c:v>
                </c:pt>
                <c:pt idx="68">
                  <c:v>0.82009899999999902</c:v>
                </c:pt>
                <c:pt idx="69">
                  <c:v>-0.3334469999999996</c:v>
                </c:pt>
                <c:pt idx="70">
                  <c:v>-0.45961499999999944</c:v>
                </c:pt>
                <c:pt idx="71">
                  <c:v>-4.5059999999999434E-2</c:v>
                </c:pt>
                <c:pt idx="72">
                  <c:v>-0.12617000000000189</c:v>
                </c:pt>
                <c:pt idx="73">
                  <c:v>0.13518300000000139</c:v>
                </c:pt>
                <c:pt idx="74">
                  <c:v>-0.21629100000000179</c:v>
                </c:pt>
                <c:pt idx="75">
                  <c:v>0.33344700000000316</c:v>
                </c:pt>
                <c:pt idx="76">
                  <c:v>5.4070999999996872E-2</c:v>
                </c:pt>
                <c:pt idx="77">
                  <c:v>0.2883860000000027</c:v>
                </c:pt>
                <c:pt idx="78">
                  <c:v>-0.15320300000000131</c:v>
                </c:pt>
                <c:pt idx="79">
                  <c:v>0.18925199999999975</c:v>
                </c:pt>
                <c:pt idx="80">
                  <c:v>0</c:v>
                </c:pt>
                <c:pt idx="81">
                  <c:v>-9.0120999999999896E-2</c:v>
                </c:pt>
                <c:pt idx="82">
                  <c:v>0.41455600000000103</c:v>
                </c:pt>
                <c:pt idx="83">
                  <c:v>1.8021999999998428E-2</c:v>
                </c:pt>
                <c:pt idx="84">
                  <c:v>0.22530200000000278</c:v>
                </c:pt>
                <c:pt idx="85">
                  <c:v>2.703599999999895E-2</c:v>
                </c:pt>
                <c:pt idx="86">
                  <c:v>9.0120999999999896E-2</c:v>
                </c:pt>
                <c:pt idx="87">
                  <c:v>-0.14419200000000032</c:v>
                </c:pt>
                <c:pt idx="88">
                  <c:v>-0.36048200000000108</c:v>
                </c:pt>
                <c:pt idx="89">
                  <c:v>0.43257799999999946</c:v>
                </c:pt>
                <c:pt idx="90">
                  <c:v>-0.44159099999999896</c:v>
                </c:pt>
                <c:pt idx="91">
                  <c:v>5.4072000000001452E-2</c:v>
                </c:pt>
                <c:pt idx="92">
                  <c:v>-0.14419200000000032</c:v>
                </c:pt>
                <c:pt idx="93">
                  <c:v>-5.4072000000001452E-2</c:v>
                </c:pt>
                <c:pt idx="94">
                  <c:v>0.24332400000000121</c:v>
                </c:pt>
                <c:pt idx="95">
                  <c:v>0.27937499999999815</c:v>
                </c:pt>
                <c:pt idx="96">
                  <c:v>1.8023000000003009E-2</c:v>
                </c:pt>
                <c:pt idx="97">
                  <c:v>0.1351819999999968</c:v>
                </c:pt>
                <c:pt idx="98">
                  <c:v>9.0120000000020184E-3</c:v>
                </c:pt>
                <c:pt idx="99">
                  <c:v>-2.7036999999999978E-2</c:v>
                </c:pt>
                <c:pt idx="100">
                  <c:v>0.24533899999999775</c:v>
                </c:pt>
                <c:pt idx="101">
                  <c:v>-0.16355799999999832</c:v>
                </c:pt>
                <c:pt idx="102">
                  <c:v>-0.34529500000000013</c:v>
                </c:pt>
                <c:pt idx="103">
                  <c:v>0.24534099999999981</c:v>
                </c:pt>
                <c:pt idx="104">
                  <c:v>-0.35437999999999903</c:v>
                </c:pt>
                <c:pt idx="105">
                  <c:v>0</c:v>
                </c:pt>
                <c:pt idx="106">
                  <c:v>0.39981200000000072</c:v>
                </c:pt>
                <c:pt idx="107">
                  <c:v>-9.0870000000009554E-3</c:v>
                </c:pt>
                <c:pt idx="108">
                  <c:v>0.13630200000000059</c:v>
                </c:pt>
                <c:pt idx="109">
                  <c:v>0.18173200000000023</c:v>
                </c:pt>
                <c:pt idx="110">
                  <c:v>0.18173399999999873</c:v>
                </c:pt>
                <c:pt idx="111">
                  <c:v>-0.23625300000000138</c:v>
                </c:pt>
                <c:pt idx="112">
                  <c:v>4.5432000000001693E-2</c:v>
                </c:pt>
                <c:pt idx="113">
                  <c:v>-0.12721300000000113</c:v>
                </c:pt>
                <c:pt idx="114">
                  <c:v>-0.11812499999999915</c:v>
                </c:pt>
                <c:pt idx="115">
                  <c:v>3.6345000000000738E-2</c:v>
                </c:pt>
                <c:pt idx="116">
                  <c:v>9.0870000000009554E-3</c:v>
                </c:pt>
                <c:pt idx="117">
                  <c:v>0.19990599999999858</c:v>
                </c:pt>
                <c:pt idx="118">
                  <c:v>-9.0865000000000862E-2</c:v>
                </c:pt>
                <c:pt idx="119">
                  <c:v>5.4518999999999096E-2</c:v>
                </c:pt>
                <c:pt idx="120">
                  <c:v>7.2694000000002035E-2</c:v>
                </c:pt>
                <c:pt idx="121">
                  <c:v>0.12721300000000113</c:v>
                </c:pt>
                <c:pt idx="122">
                  <c:v>-0.19082000000000221</c:v>
                </c:pt>
                <c:pt idx="123">
                  <c:v>0.12721300000000113</c:v>
                </c:pt>
                <c:pt idx="124">
                  <c:v>-8.1780000000001962E-2</c:v>
                </c:pt>
                <c:pt idx="125">
                  <c:v>0</c:v>
                </c:pt>
                <c:pt idx="126">
                  <c:v>0.19082099999999969</c:v>
                </c:pt>
                <c:pt idx="127">
                  <c:v>0.2180800000000005</c:v>
                </c:pt>
                <c:pt idx="128">
                  <c:v>0</c:v>
                </c:pt>
                <c:pt idx="129">
                  <c:v>0.17264500000000282</c:v>
                </c:pt>
                <c:pt idx="130">
                  <c:v>-0.2180800000000005</c:v>
                </c:pt>
                <c:pt idx="131">
                  <c:v>3.6348000000000269E-2</c:v>
                </c:pt>
                <c:pt idx="132">
                  <c:v>9.0866999999999365E-2</c:v>
                </c:pt>
                <c:pt idx="133">
                  <c:v>-9.995400000000032E-2</c:v>
                </c:pt>
                <c:pt idx="134">
                  <c:v>0.92684099999999958</c:v>
                </c:pt>
                <c:pt idx="135">
                  <c:v>0.60880699999999877</c:v>
                </c:pt>
                <c:pt idx="136">
                  <c:v>-1.2176139999999975</c:v>
                </c:pt>
                <c:pt idx="137">
                  <c:v>-0.13630000000000209</c:v>
                </c:pt>
                <c:pt idx="138">
                  <c:v>-9.0866999999999365E-2</c:v>
                </c:pt>
                <c:pt idx="139">
                  <c:v>0.25442599999999871</c:v>
                </c:pt>
                <c:pt idx="140">
                  <c:v>-0.12721299999999758</c:v>
                </c:pt>
                <c:pt idx="141">
                  <c:v>-3.6346000000001766E-2</c:v>
                </c:pt>
                <c:pt idx="142">
                  <c:v>0.89049299999999931</c:v>
                </c:pt>
                <c:pt idx="143">
                  <c:v>0.96318700000000135</c:v>
                </c:pt>
                <c:pt idx="144">
                  <c:v>-0.20899299999999954</c:v>
                </c:pt>
                <c:pt idx="145">
                  <c:v>1.0540529999999997</c:v>
                </c:pt>
                <c:pt idx="146">
                  <c:v>0.1635610000000014</c:v>
                </c:pt>
                <c:pt idx="147">
                  <c:v>-0.13630000000000209</c:v>
                </c:pt>
                <c:pt idx="148">
                  <c:v>0.74510599999999982</c:v>
                </c:pt>
                <c:pt idx="149">
                  <c:v>0.44524499999999989</c:v>
                </c:pt>
                <c:pt idx="150">
                  <c:v>-0.34529099999999957</c:v>
                </c:pt>
                <c:pt idx="151">
                  <c:v>0.39981300000000175</c:v>
                </c:pt>
                <c:pt idx="152">
                  <c:v>0.29986099999999993</c:v>
                </c:pt>
                <c:pt idx="153">
                  <c:v>0.23625200000000035</c:v>
                </c:pt>
                <c:pt idx="154">
                  <c:v>-0.39981200000000072</c:v>
                </c:pt>
                <c:pt idx="155">
                  <c:v>-0.2907730000000015</c:v>
                </c:pt>
                <c:pt idx="156">
                  <c:v>-0.29986200000000096</c:v>
                </c:pt>
                <c:pt idx="157">
                  <c:v>2.725900000000081E-2</c:v>
                </c:pt>
                <c:pt idx="158">
                  <c:v>0.30894699999999986</c:v>
                </c:pt>
                <c:pt idx="159">
                  <c:v>0.66797800000000151</c:v>
                </c:pt>
                <c:pt idx="160">
                  <c:v>0.29281199999999785</c:v>
                </c:pt>
                <c:pt idx="161">
                  <c:v>0.21046200000000326</c:v>
                </c:pt>
                <c:pt idx="162">
                  <c:v>0.72287799999999791</c:v>
                </c:pt>
                <c:pt idx="163">
                  <c:v>0.19215999999999767</c:v>
                </c:pt>
                <c:pt idx="164">
                  <c:v>-0.21046199999999615</c:v>
                </c:pt>
                <c:pt idx="165">
                  <c:v>-0.21960699999999989</c:v>
                </c:pt>
                <c:pt idx="166">
                  <c:v>-0.42091700000000287</c:v>
                </c:pt>
                <c:pt idx="167">
                  <c:v>0.10980400000000046</c:v>
                </c:pt>
                <c:pt idx="168">
                  <c:v>0.68627900000000253</c:v>
                </c:pt>
                <c:pt idx="169">
                  <c:v>-0.12810500000000147</c:v>
                </c:pt>
                <c:pt idx="170">
                  <c:v>0.13725400000000221</c:v>
                </c:pt>
                <c:pt idx="171">
                  <c:v>-0.1189530000000012</c:v>
                </c:pt>
                <c:pt idx="172">
                  <c:v>0.63137599999999949</c:v>
                </c:pt>
                <c:pt idx="173">
                  <c:v>-0.54902200000000079</c:v>
                </c:pt>
                <c:pt idx="174">
                  <c:v>-0.19216099999999869</c:v>
                </c:pt>
                <c:pt idx="175">
                  <c:v>0.16470699999999994</c:v>
                </c:pt>
                <c:pt idx="176">
                  <c:v>0.64967699999999695</c:v>
                </c:pt>
                <c:pt idx="177">
                  <c:v>-0.18300499999999431</c:v>
                </c:pt>
                <c:pt idx="178">
                  <c:v>-0.57647500000000207</c:v>
                </c:pt>
                <c:pt idx="179">
                  <c:v>0.14640599999999893</c:v>
                </c:pt>
                <c:pt idx="180">
                  <c:v>-0.25620999999999938</c:v>
                </c:pt>
                <c:pt idx="181">
                  <c:v>-0.2928120000000014</c:v>
                </c:pt>
                <c:pt idx="182">
                  <c:v>0.54902200000000079</c:v>
                </c:pt>
                <c:pt idx="183">
                  <c:v>-1.8301999999998486E-2</c:v>
                </c:pt>
                <c:pt idx="184">
                  <c:v>-0.35686400000000162</c:v>
                </c:pt>
                <c:pt idx="185">
                  <c:v>-1.0065409999999986</c:v>
                </c:pt>
                <c:pt idx="186">
                  <c:v>-0.20131000000000299</c:v>
                </c:pt>
                <c:pt idx="187">
                  <c:v>0.41176800000000213</c:v>
                </c:pt>
                <c:pt idx="188">
                  <c:v>-4.5754000000002293E-2</c:v>
                </c:pt>
                <c:pt idx="189">
                  <c:v>0.62222600000000128</c:v>
                </c:pt>
                <c:pt idx="190">
                  <c:v>0.24706099999999864</c:v>
                </c:pt>
                <c:pt idx="191">
                  <c:v>-7.3200999999997407E-2</c:v>
                </c:pt>
                <c:pt idx="192">
                  <c:v>-0.16470800000000096</c:v>
                </c:pt>
                <c:pt idx="193">
                  <c:v>-0.38431800000000038</c:v>
                </c:pt>
                <c:pt idx="194">
                  <c:v>6.4053000000001248E-2</c:v>
                </c:pt>
                <c:pt idx="195">
                  <c:v>0.18300799999999739</c:v>
                </c:pt>
                <c:pt idx="196">
                  <c:v>0.10980699999999999</c:v>
                </c:pt>
                <c:pt idx="197">
                  <c:v>1.829800000000148E-2</c:v>
                </c:pt>
                <c:pt idx="198">
                  <c:v>0.32026600000000016</c:v>
                </c:pt>
                <c:pt idx="199">
                  <c:v>0.90588599999999886</c:v>
                </c:pt>
                <c:pt idx="200">
                  <c:v>-1.8301000000001011E-2</c:v>
                </c:pt>
                <c:pt idx="201">
                  <c:v>0.45751900000000489</c:v>
                </c:pt>
                <c:pt idx="202">
                  <c:v>9.1505999999995424E-2</c:v>
                </c:pt>
                <c:pt idx="203">
                  <c:v>-0.48496899999999954</c:v>
                </c:pt>
                <c:pt idx="204">
                  <c:v>-0.27451500000000095</c:v>
                </c:pt>
                <c:pt idx="205">
                  <c:v>-3.696754999999996</c:v>
                </c:pt>
                <c:pt idx="206">
                  <c:v>0.558171999999999</c:v>
                </c:pt>
                <c:pt idx="207">
                  <c:v>-0.17385600000000068</c:v>
                </c:pt>
                <c:pt idx="208">
                  <c:v>0.12810500000000147</c:v>
                </c:pt>
                <c:pt idx="209">
                  <c:v>-0.52157100000000156</c:v>
                </c:pt>
                <c:pt idx="210">
                  <c:v>0.2104600000000012</c:v>
                </c:pt>
                <c:pt idx="211">
                  <c:v>-7.3202999999999463E-2</c:v>
                </c:pt>
                <c:pt idx="212">
                  <c:v>0.28366099999999861</c:v>
                </c:pt>
                <c:pt idx="213">
                  <c:v>-9.1500000000017678E-3</c:v>
                </c:pt>
                <c:pt idx="214">
                  <c:v>-0.15555699999999817</c:v>
                </c:pt>
                <c:pt idx="215">
                  <c:v>0.20130800000000093</c:v>
                </c:pt>
                <c:pt idx="216">
                  <c:v>-0.17385600000000068</c:v>
                </c:pt>
                <c:pt idx="217">
                  <c:v>-0.10980599999999896</c:v>
                </c:pt>
                <c:pt idx="218">
                  <c:v>0.43921999999999883</c:v>
                </c:pt>
                <c:pt idx="219">
                  <c:v>0.75947999999999993</c:v>
                </c:pt>
                <c:pt idx="220">
                  <c:v>-0.17385600000000068</c:v>
                </c:pt>
                <c:pt idx="221">
                  <c:v>0.15555499999999967</c:v>
                </c:pt>
                <c:pt idx="222">
                  <c:v>-0.37780799999999815</c:v>
                </c:pt>
                <c:pt idx="223">
                  <c:v>0.11057800000000029</c:v>
                </c:pt>
                <c:pt idx="224">
                  <c:v>-0.51603100000000168</c:v>
                </c:pt>
                <c:pt idx="225">
                  <c:v>9.2140000000000555E-3</c:v>
                </c:pt>
                <c:pt idx="226">
                  <c:v>-0.3778100000000002</c:v>
                </c:pt>
                <c:pt idx="227">
                  <c:v>0.21194399999999902</c:v>
                </c:pt>
                <c:pt idx="228">
                  <c:v>-9.2149999999975307E-3</c:v>
                </c:pt>
                <c:pt idx="229">
                  <c:v>0.71875799999999757</c:v>
                </c:pt>
                <c:pt idx="230">
                  <c:v>2.1747090000000036</c:v>
                </c:pt>
                <c:pt idx="231">
                  <c:v>-0.55289100000000246</c:v>
                </c:pt>
                <c:pt idx="232">
                  <c:v>-0.82012599999999836</c:v>
                </c:pt>
                <c:pt idx="233">
                  <c:v>-0.22115400000000207</c:v>
                </c:pt>
                <c:pt idx="234">
                  <c:v>0.48838600000000199</c:v>
                </c:pt>
                <c:pt idx="235">
                  <c:v>-0.13822100000000148</c:v>
                </c:pt>
                <c:pt idx="236">
                  <c:v>-1.4006609999999995</c:v>
                </c:pt>
                <c:pt idx="237">
                  <c:v>-0.62660999999999945</c:v>
                </c:pt>
                <c:pt idx="238">
                  <c:v>2.764399999999867E-2</c:v>
                </c:pt>
                <c:pt idx="239">
                  <c:v>-7.3719000000000534E-2</c:v>
                </c:pt>
                <c:pt idx="240">
                  <c:v>0.46995800000000187</c:v>
                </c:pt>
                <c:pt idx="241">
                  <c:v>0.67268499999999776</c:v>
                </c:pt>
                <c:pt idx="242">
                  <c:v>0.32252200000000286</c:v>
                </c:pt>
                <c:pt idx="243">
                  <c:v>-4.6077000000000368E-2</c:v>
                </c:pt>
                <c:pt idx="244">
                  <c:v>0.3133059999999972</c:v>
                </c:pt>
                <c:pt idx="245">
                  <c:v>-0.21194199999999697</c:v>
                </c:pt>
                <c:pt idx="246">
                  <c:v>0.11979499999999987</c:v>
                </c:pt>
                <c:pt idx="247">
                  <c:v>0.35937899999999701</c:v>
                </c:pt>
                <c:pt idx="248">
                  <c:v>0.29487500000000111</c:v>
                </c:pt>
                <c:pt idx="249">
                  <c:v>-0.78326200000000057</c:v>
                </c:pt>
                <c:pt idx="250">
                  <c:v>-4.6073999999997284E-2</c:v>
                </c:pt>
                <c:pt idx="251">
                  <c:v>-0.26723199999999991</c:v>
                </c:pt>
                <c:pt idx="252">
                  <c:v>5.5286999999999864E-2</c:v>
                </c:pt>
                <c:pt idx="253">
                  <c:v>0.23958899999999872</c:v>
                </c:pt>
                <c:pt idx="254">
                  <c:v>0.46074300000000079</c:v>
                </c:pt>
                <c:pt idx="255">
                  <c:v>9.2129999999990275E-3</c:v>
                </c:pt>
                <c:pt idx="256">
                  <c:v>0.2764489999999995</c:v>
                </c:pt>
                <c:pt idx="257">
                  <c:v>0.31330200000000019</c:v>
                </c:pt>
                <c:pt idx="258">
                  <c:v>-5.5286999999999864E-2</c:v>
                </c:pt>
                <c:pt idx="259">
                  <c:v>1.8430999999999642E-2</c:v>
                </c:pt>
                <c:pt idx="260">
                  <c:v>-0.53446399999999983</c:v>
                </c:pt>
                <c:pt idx="261">
                  <c:v>-0.26723199999999991</c:v>
                </c:pt>
                <c:pt idx="262">
                  <c:v>5.5289999999999395E-2</c:v>
                </c:pt>
                <c:pt idx="263">
                  <c:v>0.63582500000000053</c:v>
                </c:pt>
                <c:pt idx="264">
                  <c:v>0.34095200000000148</c:v>
                </c:pt>
                <c:pt idx="265">
                  <c:v>0.29487599999999858</c:v>
                </c:pt>
                <c:pt idx="266">
                  <c:v>3.6860000000000781E-2</c:v>
                </c:pt>
                <c:pt idx="267">
                  <c:v>0.13822099999999793</c:v>
                </c:pt>
                <c:pt idx="268">
                  <c:v>0.25801500000000033</c:v>
                </c:pt>
                <c:pt idx="269">
                  <c:v>3.6860000000004334E-2</c:v>
                </c:pt>
                <c:pt idx="270">
                  <c:v>2.7646999999994648E-2</c:v>
                </c:pt>
                <c:pt idx="271">
                  <c:v>-0.37780899999999917</c:v>
                </c:pt>
                <c:pt idx="272">
                  <c:v>-0.75562199999999891</c:v>
                </c:pt>
                <c:pt idx="273">
                  <c:v>-3.685700000000125E-2</c:v>
                </c:pt>
                <c:pt idx="274">
                  <c:v>1.8521860000000032</c:v>
                </c:pt>
                <c:pt idx="275">
                  <c:v>-0.14743700000000359</c:v>
                </c:pt>
                <c:pt idx="276">
                  <c:v>-4.6073999999997284E-2</c:v>
                </c:pt>
                <c:pt idx="277">
                  <c:v>1.8430000000002167E-2</c:v>
                </c:pt>
                <c:pt idx="278">
                  <c:v>-0.11979400000000595</c:v>
                </c:pt>
                <c:pt idx="279">
                  <c:v>0.11057700000000636</c:v>
                </c:pt>
                <c:pt idx="280">
                  <c:v>0.37780999999999665</c:v>
                </c:pt>
                <c:pt idx="281">
                  <c:v>0.64504099999999909</c:v>
                </c:pt>
                <c:pt idx="282">
                  <c:v>1.4190900000000042</c:v>
                </c:pt>
                <c:pt idx="283">
                  <c:v>-0.62661100000000403</c:v>
                </c:pt>
                <c:pt idx="284">
                  <c:v>0.25801500000000033</c:v>
                </c:pt>
                <c:pt idx="285">
                  <c:v>-0.17508099999999871</c:v>
                </c:pt>
                <c:pt idx="286">
                  <c:v>-0.21194200000000052</c:v>
                </c:pt>
                <c:pt idx="287">
                  <c:v>0.73718900000000076</c:v>
                </c:pt>
                <c:pt idx="288">
                  <c:v>-0.1290079999999989</c:v>
                </c:pt>
                <c:pt idx="289">
                  <c:v>-0.16586800000000324</c:v>
                </c:pt>
                <c:pt idx="290">
                  <c:v>-0.58975000000000222</c:v>
                </c:pt>
                <c:pt idx="291">
                  <c:v>-0.16712499999999864</c:v>
                </c:pt>
                <c:pt idx="292">
                  <c:v>0.31568200000000246</c:v>
                </c:pt>
                <c:pt idx="293">
                  <c:v>0.29711100000000101</c:v>
                </c:pt>
                <c:pt idx="294">
                  <c:v>0.1578400000000002</c:v>
                </c:pt>
                <c:pt idx="295">
                  <c:v>6.4993000000001189E-2</c:v>
                </c:pt>
                <c:pt idx="296">
                  <c:v>-0.26925900000000524</c:v>
                </c:pt>
                <c:pt idx="297">
                  <c:v>0.23211900000000441</c:v>
                </c:pt>
                <c:pt idx="298">
                  <c:v>0.49209399999999448</c:v>
                </c:pt>
                <c:pt idx="299">
                  <c:v>0.29711200000000559</c:v>
                </c:pt>
                <c:pt idx="300">
                  <c:v>-0.12998600000000238</c:v>
                </c:pt>
                <c:pt idx="301">
                  <c:v>0.58493599999999901</c:v>
                </c:pt>
                <c:pt idx="302">
                  <c:v>-0.87276500000000112</c:v>
                </c:pt>
                <c:pt idx="303">
                  <c:v>0.33425199999999933</c:v>
                </c:pt>
                <c:pt idx="304">
                  <c:v>0.32496500000000594</c:v>
                </c:pt>
                <c:pt idx="305">
                  <c:v>-0.55708400000000324</c:v>
                </c:pt>
                <c:pt idx="306">
                  <c:v>-0.4642380000000017</c:v>
                </c:pt>
                <c:pt idx="307">
                  <c:v>-0.3621039999999951</c:v>
                </c:pt>
                <c:pt idx="308">
                  <c:v>-0.49209500000000617</c:v>
                </c:pt>
                <c:pt idx="309">
                  <c:v>0.18569600000000008</c:v>
                </c:pt>
                <c:pt idx="310">
                  <c:v>-0.3435349999999957</c:v>
                </c:pt>
                <c:pt idx="311">
                  <c:v>5.5709999999997706E-2</c:v>
                </c:pt>
                <c:pt idx="312">
                  <c:v>-0.3063980000000015</c:v>
                </c:pt>
                <c:pt idx="313">
                  <c:v>0.51066000000000145</c:v>
                </c:pt>
                <c:pt idx="314">
                  <c:v>-0.16712499999999864</c:v>
                </c:pt>
                <c:pt idx="315">
                  <c:v>0.4271010000000004</c:v>
                </c:pt>
                <c:pt idx="316">
                  <c:v>0.33424800000000232</c:v>
                </c:pt>
                <c:pt idx="317">
                  <c:v>-0.13926900000000586</c:v>
                </c:pt>
                <c:pt idx="318">
                  <c:v>0</c:v>
                </c:pt>
                <c:pt idx="319">
                  <c:v>0.11141600000000551</c:v>
                </c:pt>
                <c:pt idx="320">
                  <c:v>-0.23211900000000441</c:v>
                </c:pt>
                <c:pt idx="321">
                  <c:v>-0.2321189999999973</c:v>
                </c:pt>
                <c:pt idx="322">
                  <c:v>-0.72420900000000188</c:v>
                </c:pt>
                <c:pt idx="323">
                  <c:v>0.25997199999999765</c:v>
                </c:pt>
                <c:pt idx="324">
                  <c:v>-0.60351099999999747</c:v>
                </c:pt>
                <c:pt idx="325">
                  <c:v>-0.21354799999999585</c:v>
                </c:pt>
                <c:pt idx="326">
                  <c:v>0.47352399999999761</c:v>
                </c:pt>
                <c:pt idx="327">
                  <c:v>-0.98418500000000364</c:v>
                </c:pt>
                <c:pt idx="328">
                  <c:v>0.74277900000000585</c:v>
                </c:pt>
                <c:pt idx="329">
                  <c:v>0.90990499999999486</c:v>
                </c:pt>
                <c:pt idx="330">
                  <c:v>0.12070299999999889</c:v>
                </c:pt>
                <c:pt idx="331">
                  <c:v>-0.47352099999999808</c:v>
                </c:pt>
                <c:pt idx="332">
                  <c:v>-0.19498199999999599</c:v>
                </c:pt>
                <c:pt idx="333">
                  <c:v>-0.22283200000000392</c:v>
                </c:pt>
                <c:pt idx="334">
                  <c:v>0.12070299999999889</c:v>
                </c:pt>
                <c:pt idx="335">
                  <c:v>0.69635600000000153</c:v>
                </c:pt>
                <c:pt idx="336">
                  <c:v>-0.72421299999999889</c:v>
                </c:pt>
                <c:pt idx="337">
                  <c:v>0.22283600000000092</c:v>
                </c:pt>
                <c:pt idx="338">
                  <c:v>0.3621040000000022</c:v>
                </c:pt>
                <c:pt idx="339">
                  <c:v>0.18569599999999298</c:v>
                </c:pt>
                <c:pt idx="340">
                  <c:v>0.90990500000000196</c:v>
                </c:pt>
                <c:pt idx="341">
                  <c:v>-1.2627260000000007</c:v>
                </c:pt>
                <c:pt idx="342">
                  <c:v>-0.12070299999999889</c:v>
                </c:pt>
                <c:pt idx="343">
                  <c:v>-0.49209100000000205</c:v>
                </c:pt>
                <c:pt idx="344">
                  <c:v>0.33425200000000643</c:v>
                </c:pt>
                <c:pt idx="345">
                  <c:v>0.35282099999999872</c:v>
                </c:pt>
                <c:pt idx="346">
                  <c:v>0.22283199999999681</c:v>
                </c:pt>
                <c:pt idx="347">
                  <c:v>0.34353500000000281</c:v>
                </c:pt>
                <c:pt idx="348">
                  <c:v>0.27854500000000115</c:v>
                </c:pt>
                <c:pt idx="349">
                  <c:v>0.12998599999999527</c:v>
                </c:pt>
                <c:pt idx="350">
                  <c:v>9.2840000000009582E-3</c:v>
                </c:pt>
                <c:pt idx="351">
                  <c:v>7.4832999999998151E-2</c:v>
                </c:pt>
                <c:pt idx="352">
                  <c:v>8.4189999999999543E-2</c:v>
                </c:pt>
                <c:pt idx="353">
                  <c:v>0.2245060000000052</c:v>
                </c:pt>
                <c:pt idx="354">
                  <c:v>0.21515000000000128</c:v>
                </c:pt>
                <c:pt idx="355">
                  <c:v>-0.27127700000000488</c:v>
                </c:pt>
                <c:pt idx="356">
                  <c:v>-0.1403139999999965</c:v>
                </c:pt>
                <c:pt idx="357">
                  <c:v>-6.5480000000000871E-2</c:v>
                </c:pt>
                <c:pt idx="358">
                  <c:v>0.3648200000000017</c:v>
                </c:pt>
                <c:pt idx="359">
                  <c:v>0.42094699999999818</c:v>
                </c:pt>
                <c:pt idx="360">
                  <c:v>-0.49578400000000045</c:v>
                </c:pt>
                <c:pt idx="361">
                  <c:v>0.58932699999999727</c:v>
                </c:pt>
                <c:pt idx="362">
                  <c:v>-0.28063099999999963</c:v>
                </c:pt>
                <c:pt idx="363">
                  <c:v>3.7418999999999869E-2</c:v>
                </c:pt>
                <c:pt idx="364">
                  <c:v>-0.23385999999999996</c:v>
                </c:pt>
                <c:pt idx="365">
                  <c:v>-7.4836999999995157E-2</c:v>
                </c:pt>
                <c:pt idx="366">
                  <c:v>0.18708900000000028</c:v>
                </c:pt>
                <c:pt idx="367">
                  <c:v>0.23385899999999538</c:v>
                </c:pt>
                <c:pt idx="368">
                  <c:v>-0.35546699999999731</c:v>
                </c:pt>
                <c:pt idx="369">
                  <c:v>-0.17773199999999889</c:v>
                </c:pt>
                <c:pt idx="370">
                  <c:v>0.3274019999999993</c:v>
                </c:pt>
                <c:pt idx="371">
                  <c:v>1.4031559999999956</c:v>
                </c:pt>
                <c:pt idx="372">
                  <c:v>-0.26192199999999843</c:v>
                </c:pt>
                <c:pt idx="373">
                  <c:v>0.99156500000000136</c:v>
                </c:pt>
                <c:pt idx="374">
                  <c:v>-0.15902599999999723</c:v>
                </c:pt>
                <c:pt idx="375">
                  <c:v>0.31804899999999492</c:v>
                </c:pt>
                <c:pt idx="376">
                  <c:v>-0.14967000000000041</c:v>
                </c:pt>
                <c:pt idx="377">
                  <c:v>-0.51448999999999501</c:v>
                </c:pt>
                <c:pt idx="378">
                  <c:v>-0.40223800000000409</c:v>
                </c:pt>
                <c:pt idx="379">
                  <c:v>0.87931000000000381</c:v>
                </c:pt>
                <c:pt idx="380">
                  <c:v>0.64545400000000086</c:v>
                </c:pt>
                <c:pt idx="381">
                  <c:v>0.40223499999999746</c:v>
                </c:pt>
                <c:pt idx="382">
                  <c:v>-6.5480999999998346E-2</c:v>
                </c:pt>
                <c:pt idx="383">
                  <c:v>-0.31804900000000202</c:v>
                </c:pt>
                <c:pt idx="384">
                  <c:v>-1.0663979999999995</c:v>
                </c:pt>
                <c:pt idx="385">
                  <c:v>-6.5480000000000871E-2</c:v>
                </c:pt>
                <c:pt idx="386">
                  <c:v>1.8709000000001197E-2</c:v>
                </c:pt>
                <c:pt idx="387">
                  <c:v>0.60803599999999847</c:v>
                </c:pt>
                <c:pt idx="388">
                  <c:v>-1.038336000000001</c:v>
                </c:pt>
                <c:pt idx="389">
                  <c:v>-0.14031699999999603</c:v>
                </c:pt>
                <c:pt idx="390">
                  <c:v>-2.8062000000005582E-2</c:v>
                </c:pt>
                <c:pt idx="391">
                  <c:v>0.53319900000000331</c:v>
                </c:pt>
                <c:pt idx="392">
                  <c:v>0.60803599999999847</c:v>
                </c:pt>
                <c:pt idx="393">
                  <c:v>-0.3648239999999987</c:v>
                </c:pt>
                <c:pt idx="394">
                  <c:v>-6.5480000000000871E-2</c:v>
                </c:pt>
                <c:pt idx="395">
                  <c:v>4.6773999999999205E-2</c:v>
                </c:pt>
                <c:pt idx="396">
                  <c:v>-0.28063399999999916</c:v>
                </c:pt>
                <c:pt idx="397">
                  <c:v>0.15902700000000181</c:v>
                </c:pt>
                <c:pt idx="398">
                  <c:v>4.6770999999999674E-2</c:v>
                </c:pt>
                <c:pt idx="399">
                  <c:v>0.8980189999999979</c:v>
                </c:pt>
                <c:pt idx="400">
                  <c:v>-0.33675799999999612</c:v>
                </c:pt>
                <c:pt idx="401">
                  <c:v>-0.10289500000000373</c:v>
                </c:pt>
                <c:pt idx="402">
                  <c:v>-0.37417699999999599</c:v>
                </c:pt>
                <c:pt idx="403">
                  <c:v>-0.28998700000000355</c:v>
                </c:pt>
                <c:pt idx="404">
                  <c:v>-0.24321199999999976</c:v>
                </c:pt>
                <c:pt idx="405">
                  <c:v>-0.3461110000000005</c:v>
                </c:pt>
                <c:pt idx="406">
                  <c:v>0.33675500000000369</c:v>
                </c:pt>
                <c:pt idx="407">
                  <c:v>0.2057969999999969</c:v>
                </c:pt>
                <c:pt idx="408">
                  <c:v>-9.3541999999999348E-2</c:v>
                </c:pt>
                <c:pt idx="409">
                  <c:v>0.40223799999999699</c:v>
                </c:pt>
                <c:pt idx="410">
                  <c:v>0.68768600000000646</c:v>
                </c:pt>
                <c:pt idx="411">
                  <c:v>-0.16956300000000368</c:v>
                </c:pt>
                <c:pt idx="412">
                  <c:v>-0.60290700000000186</c:v>
                </c:pt>
                <c:pt idx="413">
                  <c:v>0.21667200000000264</c:v>
                </c:pt>
                <c:pt idx="414">
                  <c:v>-7.5364999999997906E-2</c:v>
                </c:pt>
                <c:pt idx="415">
                  <c:v>-6.5941999999999723E-2</c:v>
                </c:pt>
                <c:pt idx="416">
                  <c:v>0.63116300000000081</c:v>
                </c:pt>
                <c:pt idx="417">
                  <c:v>-0.23551000000000499</c:v>
                </c:pt>
                <c:pt idx="418">
                  <c:v>1.8841999999999359E-2</c:v>
                </c:pt>
                <c:pt idx="419">
                  <c:v>6.5941999999999723E-2</c:v>
                </c:pt>
                <c:pt idx="420">
                  <c:v>-0.16956700000000069</c:v>
                </c:pt>
                <c:pt idx="421">
                  <c:v>0.31087400000000542</c:v>
                </c:pt>
                <c:pt idx="422">
                  <c:v>0.5652199999999965</c:v>
                </c:pt>
                <c:pt idx="423">
                  <c:v>-0.14130300000000062</c:v>
                </c:pt>
                <c:pt idx="424">
                  <c:v>-0.47101800000000082</c:v>
                </c:pt>
                <c:pt idx="425">
                  <c:v>2.826000000000306E-2</c:v>
                </c:pt>
                <c:pt idx="426">
                  <c:v>0.83841199999999816</c:v>
                </c:pt>
                <c:pt idx="427">
                  <c:v>0.2543500000000023</c:v>
                </c:pt>
                <c:pt idx="428">
                  <c:v>-0.19782700000000375</c:v>
                </c:pt>
                <c:pt idx="429">
                  <c:v>-0.15072599999999881</c:v>
                </c:pt>
                <c:pt idx="430">
                  <c:v>-0.23550900000000041</c:v>
                </c:pt>
                <c:pt idx="431">
                  <c:v>-0.26376899999999637</c:v>
                </c:pt>
                <c:pt idx="432">
                  <c:v>0.61232199999999892</c:v>
                </c:pt>
                <c:pt idx="433">
                  <c:v>0.2543500000000023</c:v>
                </c:pt>
                <c:pt idx="434">
                  <c:v>0.16956700000000069</c:v>
                </c:pt>
                <c:pt idx="435">
                  <c:v>-2.826000000000306E-2</c:v>
                </c:pt>
                <c:pt idx="436">
                  <c:v>-0.13188800000000356</c:v>
                </c:pt>
                <c:pt idx="437">
                  <c:v>0.16014800000000662</c:v>
                </c:pt>
                <c:pt idx="438">
                  <c:v>0.29203299999999643</c:v>
                </c:pt>
                <c:pt idx="439">
                  <c:v>-0.22609099999999671</c:v>
                </c:pt>
                <c:pt idx="440">
                  <c:v>0.26376899999999637</c:v>
                </c:pt>
                <c:pt idx="441">
                  <c:v>-0.29202899999999943</c:v>
                </c:pt>
                <c:pt idx="442">
                  <c:v>0.49927900000000136</c:v>
                </c:pt>
                <c:pt idx="443">
                  <c:v>-0.51812000000000324</c:v>
                </c:pt>
                <c:pt idx="444">
                  <c:v>0.16014499999999998</c:v>
                </c:pt>
                <c:pt idx="445">
                  <c:v>2.8263000000002592E-2</c:v>
                </c:pt>
                <c:pt idx="446">
                  <c:v>-9.420599999999979E-2</c:v>
                </c:pt>
                <c:pt idx="447">
                  <c:v>0.17898999999999887</c:v>
                </c:pt>
                <c:pt idx="448">
                  <c:v>-0.19783100000000076</c:v>
                </c:pt>
                <c:pt idx="449">
                  <c:v>-0.10362399999999639</c:v>
                </c:pt>
                <c:pt idx="450">
                  <c:v>1.8840999999994779E-2</c:v>
                </c:pt>
                <c:pt idx="451">
                  <c:v>0.37681600000000515</c:v>
                </c:pt>
                <c:pt idx="452">
                  <c:v>4.7100999999997839E-2</c:v>
                </c:pt>
                <c:pt idx="453">
                  <c:v>0.29203299999999643</c:v>
                </c:pt>
                <c:pt idx="454">
                  <c:v>1.5355200000000053</c:v>
                </c:pt>
                <c:pt idx="455">
                  <c:v>0.42391399999999635</c:v>
                </c:pt>
                <c:pt idx="456">
                  <c:v>0.15072599999999881</c:v>
                </c:pt>
                <c:pt idx="457">
                  <c:v>0.14130700000000473</c:v>
                </c:pt>
                <c:pt idx="458">
                  <c:v>-9.4190000000011764E-3</c:v>
                </c:pt>
                <c:pt idx="459">
                  <c:v>3.7678999999997131E-2</c:v>
                </c:pt>
                <c:pt idx="460">
                  <c:v>-0.44275499999999823</c:v>
                </c:pt>
                <c:pt idx="461">
                  <c:v>9.4202000000002784E-2</c:v>
                </c:pt>
                <c:pt idx="462">
                  <c:v>-0.49927800000000389</c:v>
                </c:pt>
                <c:pt idx="463">
                  <c:v>-7.5364999999997906E-2</c:v>
                </c:pt>
                <c:pt idx="464">
                  <c:v>-0.29202899999999943</c:v>
                </c:pt>
                <c:pt idx="465">
                  <c:v>-0.39565699999999993</c:v>
                </c:pt>
                <c:pt idx="466">
                  <c:v>-0.28261100000000283</c:v>
                </c:pt>
                <c:pt idx="467">
                  <c:v>0.48043799999999948</c:v>
                </c:pt>
                <c:pt idx="468">
                  <c:v>-0.27318799999999754</c:v>
                </c:pt>
                <c:pt idx="469">
                  <c:v>-0.32029299999999949</c:v>
                </c:pt>
                <c:pt idx="470">
                  <c:v>0.46159600000000012</c:v>
                </c:pt>
                <c:pt idx="471">
                  <c:v>-2.826000000000306E-2</c:v>
                </c:pt>
                <c:pt idx="472">
                  <c:v>0</c:v>
                </c:pt>
                <c:pt idx="473">
                  <c:v>0.30145200000000472</c:v>
                </c:pt>
                <c:pt idx="474">
                  <c:v>0.52754099999999937</c:v>
                </c:pt>
                <c:pt idx="475">
                  <c:v>0.17898599999999476</c:v>
                </c:pt>
                <c:pt idx="476">
                  <c:v>0.48985900000000271</c:v>
                </c:pt>
                <c:pt idx="477">
                  <c:v>0.30145199999999761</c:v>
                </c:pt>
                <c:pt idx="478">
                  <c:v>0.47396000000000527</c:v>
                </c:pt>
                <c:pt idx="479">
                  <c:v>-0.36021099999999961</c:v>
                </c:pt>
                <c:pt idx="480">
                  <c:v>0.25593899999999792</c:v>
                </c:pt>
                <c:pt idx="481">
                  <c:v>-6.6354000000004021E-2</c:v>
                </c:pt>
                <c:pt idx="482">
                  <c:v>1.8955000000005384E-2</c:v>
                </c:pt>
                <c:pt idx="483">
                  <c:v>-0.15166700000000333</c:v>
                </c:pt>
                <c:pt idx="484">
                  <c:v>-0.13270800000000094</c:v>
                </c:pt>
                <c:pt idx="485">
                  <c:v>9.4810000000009609E-3</c:v>
                </c:pt>
                <c:pt idx="486">
                  <c:v>0.52135499999999979</c:v>
                </c:pt>
                <c:pt idx="487">
                  <c:v>-0.32229300000000194</c:v>
                </c:pt>
                <c:pt idx="488">
                  <c:v>-0.12322999999999951</c:v>
                </c:pt>
                <c:pt idx="489">
                  <c:v>0.28437500000000426</c:v>
                </c:pt>
                <c:pt idx="490">
                  <c:v>0.61614999999999753</c:v>
                </c:pt>
                <c:pt idx="491">
                  <c:v>0.53083600000000075</c:v>
                </c:pt>
                <c:pt idx="492">
                  <c:v>0.2748940000000033</c:v>
                </c:pt>
                <c:pt idx="493">
                  <c:v>7.5835999999995352E-2</c:v>
                </c:pt>
                <c:pt idx="494">
                  <c:v>0.15166700000000333</c:v>
                </c:pt>
                <c:pt idx="495">
                  <c:v>-0.28437500000000426</c:v>
                </c:pt>
                <c:pt idx="496">
                  <c:v>-0.43604299999999796</c:v>
                </c:pt>
                <c:pt idx="497">
                  <c:v>0.49291500000000354</c:v>
                </c:pt>
                <c:pt idx="498">
                  <c:v>-0.2274980000000042</c:v>
                </c:pt>
                <c:pt idx="499">
                  <c:v>0.15166700000000333</c:v>
                </c:pt>
                <c:pt idx="500">
                  <c:v>0.7962530000000001</c:v>
                </c:pt>
                <c:pt idx="501">
                  <c:v>-0.43604300000000507</c:v>
                </c:pt>
                <c:pt idx="502">
                  <c:v>-0.47395999999999816</c:v>
                </c:pt>
                <c:pt idx="503">
                  <c:v>0.49291900000000055</c:v>
                </c:pt>
                <c:pt idx="504">
                  <c:v>-0.9858380000000011</c:v>
                </c:pt>
                <c:pt idx="505">
                  <c:v>0.35072999999999865</c:v>
                </c:pt>
                <c:pt idx="506">
                  <c:v>2.843599999999924E-2</c:v>
                </c:pt>
                <c:pt idx="507">
                  <c:v>-7.5831999999998345E-2</c:v>
                </c:pt>
                <c:pt idx="508">
                  <c:v>-0.43604200000000048</c:v>
                </c:pt>
                <c:pt idx="509">
                  <c:v>-0.13271199999999794</c:v>
                </c:pt>
                <c:pt idx="510">
                  <c:v>0.31281599999999798</c:v>
                </c:pt>
                <c:pt idx="511">
                  <c:v>0</c:v>
                </c:pt>
                <c:pt idx="512">
                  <c:v>-0.53083699999999823</c:v>
                </c:pt>
                <c:pt idx="513">
                  <c:v>1.184899999999999</c:v>
                </c:pt>
                <c:pt idx="514">
                  <c:v>-0.88156599999999941</c:v>
                </c:pt>
                <c:pt idx="515">
                  <c:v>-1.7252149999999986</c:v>
                </c:pt>
                <c:pt idx="516">
                  <c:v>-0.36020700000000261</c:v>
                </c:pt>
                <c:pt idx="517">
                  <c:v>7.5832000000005451E-2</c:v>
                </c:pt>
                <c:pt idx="518">
                  <c:v>-0.4834380000000067</c:v>
                </c:pt>
                <c:pt idx="519">
                  <c:v>-0.45500099999999577</c:v>
                </c:pt>
                <c:pt idx="520">
                  <c:v>0.84364800000000173</c:v>
                </c:pt>
                <c:pt idx="521">
                  <c:v>0.42656499999999653</c:v>
                </c:pt>
                <c:pt idx="522">
                  <c:v>0.7583359999999999</c:v>
                </c:pt>
                <c:pt idx="523">
                  <c:v>-0.47395999999999816</c:v>
                </c:pt>
                <c:pt idx="524">
                  <c:v>0.6066679999999991</c:v>
                </c:pt>
                <c:pt idx="525">
                  <c:v>1.052191999999998</c:v>
                </c:pt>
                <c:pt idx="526">
                  <c:v>-0.20854299999999881</c:v>
                </c:pt>
                <c:pt idx="527">
                  <c:v>0.54979500000000314</c:v>
                </c:pt>
                <c:pt idx="528">
                  <c:v>0.12322699999999998</c:v>
                </c:pt>
                <c:pt idx="529">
                  <c:v>-0.54031400000000218</c:v>
                </c:pt>
                <c:pt idx="530">
                  <c:v>0.85313000000000017</c:v>
                </c:pt>
                <c:pt idx="531">
                  <c:v>0.4644789999999972</c:v>
                </c:pt>
                <c:pt idx="532">
                  <c:v>0.12322999999999951</c:v>
                </c:pt>
                <c:pt idx="533">
                  <c:v>0.27489800000000031</c:v>
                </c:pt>
                <c:pt idx="534">
                  <c:v>0.7962530000000001</c:v>
                </c:pt>
                <c:pt idx="535">
                  <c:v>-1.8958999999995285E-2</c:v>
                </c:pt>
                <c:pt idx="536">
                  <c:v>0.19906299999999533</c:v>
                </c:pt>
                <c:pt idx="537">
                  <c:v>-1.8958999999995285E-2</c:v>
                </c:pt>
                <c:pt idx="538">
                  <c:v>-8.5312999999999306E-2</c:v>
                </c:pt>
                <c:pt idx="539">
                  <c:v>0.78677599999999615</c:v>
                </c:pt>
                <c:pt idx="540">
                  <c:v>-2.8436999999996715E-2</c:v>
                </c:pt>
                <c:pt idx="541">
                  <c:v>-0.11375300000000266</c:v>
                </c:pt>
                <c:pt idx="542">
                  <c:v>-0.39109499999999997</c:v>
                </c:pt>
                <c:pt idx="543">
                  <c:v>-0.49602800000000258</c:v>
                </c:pt>
                <c:pt idx="544">
                  <c:v>0.45787100000000436</c:v>
                </c:pt>
                <c:pt idx="545">
                  <c:v>-0.6868079999999992</c:v>
                </c:pt>
                <c:pt idx="546">
                  <c:v>-0.37202100000000371</c:v>
                </c:pt>
                <c:pt idx="547">
                  <c:v>-0.11446600000000018</c:v>
                </c:pt>
                <c:pt idx="548">
                  <c:v>0.26709000000000316</c:v>
                </c:pt>
                <c:pt idx="549">
                  <c:v>5.7234999999998593E-2</c:v>
                </c:pt>
                <c:pt idx="550">
                  <c:v>0.77265599999999779</c:v>
                </c:pt>
                <c:pt idx="551">
                  <c:v>-0.1526229999999984</c:v>
                </c:pt>
                <c:pt idx="552">
                  <c:v>-0.36247900000000044</c:v>
                </c:pt>
                <c:pt idx="553">
                  <c:v>0.72496100000000041</c:v>
                </c:pt>
                <c:pt idx="554">
                  <c:v>-0.40063899999999819</c:v>
                </c:pt>
                <c:pt idx="555">
                  <c:v>-0.68680499999999967</c:v>
                </c:pt>
                <c:pt idx="556">
                  <c:v>-0.10493000000000308</c:v>
                </c:pt>
                <c:pt idx="557">
                  <c:v>-0.65818900000000014</c:v>
                </c:pt>
                <c:pt idx="558">
                  <c:v>0.25755000000000194</c:v>
                </c:pt>
                <c:pt idx="559">
                  <c:v>-0.20985499999999746</c:v>
                </c:pt>
                <c:pt idx="560">
                  <c:v>-0.26709500000000475</c:v>
                </c:pt>
                <c:pt idx="561">
                  <c:v>-1.4403859999999966</c:v>
                </c:pt>
                <c:pt idx="562">
                  <c:v>0.55326300000000117</c:v>
                </c:pt>
                <c:pt idx="563">
                  <c:v>1.6979399999999956</c:v>
                </c:pt>
                <c:pt idx="564">
                  <c:v>0.13354500000000513</c:v>
                </c:pt>
                <c:pt idx="565">
                  <c:v>0.30524799999999885</c:v>
                </c:pt>
                <c:pt idx="566">
                  <c:v>0.44833299999999809</c:v>
                </c:pt>
                <c:pt idx="567">
                  <c:v>-0.2957099999999997</c:v>
                </c:pt>
                <c:pt idx="568">
                  <c:v>-0.24801200000000279</c:v>
                </c:pt>
                <c:pt idx="569">
                  <c:v>-0.41017699999999735</c:v>
                </c:pt>
                <c:pt idx="570">
                  <c:v>-0.41017699999999735</c:v>
                </c:pt>
                <c:pt idx="571">
                  <c:v>-0.54372200000000248</c:v>
                </c:pt>
                <c:pt idx="572">
                  <c:v>0.29570600000000269</c:v>
                </c:pt>
                <c:pt idx="573">
                  <c:v>-0.41017300000000034</c:v>
                </c:pt>
                <c:pt idx="574">
                  <c:v>-0.64865200000000556</c:v>
                </c:pt>
                <c:pt idx="575">
                  <c:v>0.55326000000000164</c:v>
                </c:pt>
                <c:pt idx="576">
                  <c:v>1.2973029999999994</c:v>
                </c:pt>
                <c:pt idx="577">
                  <c:v>-0.38156099999999782</c:v>
                </c:pt>
                <c:pt idx="578">
                  <c:v>-0.56280000000000285</c:v>
                </c:pt>
                <c:pt idx="579">
                  <c:v>-0.22893399999999531</c:v>
                </c:pt>
                <c:pt idx="580">
                  <c:v>-0.38156100000000492</c:v>
                </c:pt>
                <c:pt idx="581">
                  <c:v>-0.45787099999999725</c:v>
                </c:pt>
                <c:pt idx="582">
                  <c:v>0.72496499999999742</c:v>
                </c:pt>
                <c:pt idx="583">
                  <c:v>0.14308300000000429</c:v>
                </c:pt>
                <c:pt idx="584">
                  <c:v>-0.44833400000000267</c:v>
                </c:pt>
                <c:pt idx="585">
                  <c:v>1.1542209999999997</c:v>
                </c:pt>
                <c:pt idx="586">
                  <c:v>4.7693999999999903E-2</c:v>
                </c:pt>
                <c:pt idx="587">
                  <c:v>-0.16216500000000167</c:v>
                </c:pt>
                <c:pt idx="588">
                  <c:v>-4.1494599999999977</c:v>
                </c:pt>
                <c:pt idx="589">
                  <c:v>-1.4022330000000025</c:v>
                </c:pt>
                <c:pt idx="590">
                  <c:v>0.78219700000000358</c:v>
                </c:pt>
                <c:pt idx="591">
                  <c:v>-1.5357740000000035</c:v>
                </c:pt>
                <c:pt idx="592">
                  <c:v>0.83942900000000265</c:v>
                </c:pt>
                <c:pt idx="593">
                  <c:v>0.30524700000000138</c:v>
                </c:pt>
                <c:pt idx="594">
                  <c:v>0.22893700000000194</c:v>
                </c:pt>
                <c:pt idx="595">
                  <c:v>0.5818789999999936</c:v>
                </c:pt>
                <c:pt idx="596">
                  <c:v>-3.8155999999993639E-2</c:v>
                </c:pt>
                <c:pt idx="597">
                  <c:v>-4.7695000000004484E-2</c:v>
                </c:pt>
                <c:pt idx="598">
                  <c:v>0.22893400000000241</c:v>
                </c:pt>
                <c:pt idx="599">
                  <c:v>-0.20985500000000457</c:v>
                </c:pt>
                <c:pt idx="600">
                  <c:v>0.67726700000000051</c:v>
                </c:pt>
                <c:pt idx="601">
                  <c:v>0.74404000000000536</c:v>
                </c:pt>
                <c:pt idx="602">
                  <c:v>1.9217999999995072E-2</c:v>
                </c:pt>
                <c:pt idx="603">
                  <c:v>-4.8037999999998249E-2</c:v>
                </c:pt>
                <c:pt idx="604">
                  <c:v>-2.8818999999998596E-2</c:v>
                </c:pt>
                <c:pt idx="605">
                  <c:v>0.3458479999999966</c:v>
                </c:pt>
                <c:pt idx="606">
                  <c:v>0.2786000000000044</c:v>
                </c:pt>
                <c:pt idx="607">
                  <c:v>-5.7642000000001303E-2</c:v>
                </c:pt>
                <c:pt idx="608">
                  <c:v>-9.6068000000002485E-2</c:v>
                </c:pt>
                <c:pt idx="609">
                  <c:v>6.7247999999999308E-2</c:v>
                </c:pt>
                <c:pt idx="610">
                  <c:v>-0.20174699999999746</c:v>
                </c:pt>
                <c:pt idx="611">
                  <c:v>2.8823000000002708E-2</c:v>
                </c:pt>
                <c:pt idx="612">
                  <c:v>-0.57641500000000434</c:v>
                </c:pt>
                <c:pt idx="613">
                  <c:v>-0.21134800000000098</c:v>
                </c:pt>
                <c:pt idx="614">
                  <c:v>4.8033000000003767E-2</c:v>
                </c:pt>
                <c:pt idx="615">
                  <c:v>-0.72051600000000349</c:v>
                </c:pt>
                <c:pt idx="616">
                  <c:v>0.47073500000000479</c:v>
                </c:pt>
                <c:pt idx="617">
                  <c:v>-0.78776300000000532</c:v>
                </c:pt>
                <c:pt idx="618">
                  <c:v>-4.8033999999994137E-2</c:v>
                </c:pt>
                <c:pt idx="619">
                  <c:v>-0.92225900000000394</c:v>
                </c:pt>
                <c:pt idx="620">
                  <c:v>0.34584800000000371</c:v>
                </c:pt>
                <c:pt idx="621">
                  <c:v>0.17292399999999475</c:v>
                </c:pt>
                <c:pt idx="622">
                  <c:v>0.13449600000000572</c:v>
                </c:pt>
                <c:pt idx="623">
                  <c:v>0.76854900000000015</c:v>
                </c:pt>
                <c:pt idx="624">
                  <c:v>-0.20174300000000045</c:v>
                </c:pt>
                <c:pt idx="625">
                  <c:v>0.56680499999999512</c:v>
                </c:pt>
                <c:pt idx="626">
                  <c:v>-1.9213999999998066E-2</c:v>
                </c:pt>
                <c:pt idx="627">
                  <c:v>3.8429000000000713E-2</c:v>
                </c:pt>
                <c:pt idx="628">
                  <c:v>-1.3833929999999981</c:v>
                </c:pt>
                <c:pt idx="629">
                  <c:v>-0.24017200000000116</c:v>
                </c:pt>
                <c:pt idx="630">
                  <c:v>-0.23056300000000363</c:v>
                </c:pt>
                <c:pt idx="631">
                  <c:v>-9.6089999999975362E-3</c:v>
                </c:pt>
                <c:pt idx="632">
                  <c:v>-0.28820499999999782</c:v>
                </c:pt>
                <c:pt idx="633">
                  <c:v>5.7642000000001303E-2</c:v>
                </c:pt>
                <c:pt idx="634">
                  <c:v>-0.41309600000000302</c:v>
                </c:pt>
                <c:pt idx="635">
                  <c:v>1.2104649999999992</c:v>
                </c:pt>
                <c:pt idx="636">
                  <c:v>-1.9213999999998066E-2</c:v>
                </c:pt>
                <c:pt idx="637">
                  <c:v>-0.10567600000000255</c:v>
                </c:pt>
                <c:pt idx="638">
                  <c:v>5.7642000000001303E-2</c:v>
                </c:pt>
                <c:pt idx="639">
                  <c:v>0.23056700000000063</c:v>
                </c:pt>
                <c:pt idx="640">
                  <c:v>3.8424999999996601E-2</c:v>
                </c:pt>
                <c:pt idx="641">
                  <c:v>-0.10567299999999591</c:v>
                </c:pt>
                <c:pt idx="642">
                  <c:v>0.58601600000000076</c:v>
                </c:pt>
                <c:pt idx="643">
                  <c:v>-9.6067000000005009E-2</c:v>
                </c:pt>
                <c:pt idx="644">
                  <c:v>-0.51877199999999846</c:v>
                </c:pt>
                <c:pt idx="645">
                  <c:v>1.2392880000000019</c:v>
                </c:pt>
                <c:pt idx="646">
                  <c:v>-0.25938599999999923</c:v>
                </c:pt>
                <c:pt idx="647">
                  <c:v>0.33624299999999607</c:v>
                </c:pt>
                <c:pt idx="648">
                  <c:v>0.33623899999999907</c:v>
                </c:pt>
                <c:pt idx="649">
                  <c:v>4.3519140000000007</c:v>
                </c:pt>
                <c:pt idx="650">
                  <c:v>0.15371000000000379</c:v>
                </c:pt>
                <c:pt idx="651">
                  <c:v>1.0855779999999982</c:v>
                </c:pt>
                <c:pt idx="652">
                  <c:v>-9.6066999999997904E-2</c:v>
                </c:pt>
                <c:pt idx="653">
                  <c:v>-0.40349100000000249</c:v>
                </c:pt>
                <c:pt idx="654">
                  <c:v>1.9213999999998066E-2</c:v>
                </c:pt>
                <c:pt idx="655">
                  <c:v>-0.40348699999999837</c:v>
                </c:pt>
                <c:pt idx="656">
                  <c:v>-0.61484300000000047</c:v>
                </c:pt>
                <c:pt idx="657">
                  <c:v>-1.268107999999998</c:v>
                </c:pt>
                <c:pt idx="658">
                  <c:v>0.40349100000000249</c:v>
                </c:pt>
                <c:pt idx="659">
                  <c:v>1.0087219999999988</c:v>
                </c:pt>
                <c:pt idx="660">
                  <c:v>-0.36506299999999925</c:v>
                </c:pt>
                <c:pt idx="661">
                  <c:v>-1.9214000000005171E-2</c:v>
                </c:pt>
                <c:pt idx="662">
                  <c:v>0.26899500000000387</c:v>
                </c:pt>
                <c:pt idx="663">
                  <c:v>1.047150000000002</c:v>
                </c:pt>
                <c:pt idx="664">
                  <c:v>-0.40349100000000249</c:v>
                </c:pt>
                <c:pt idx="665">
                  <c:v>-0.27859999999999729</c:v>
                </c:pt>
                <c:pt idx="666">
                  <c:v>-0.11602800000000002</c:v>
                </c:pt>
                <c:pt idx="667">
                  <c:v>0</c:v>
                </c:pt>
                <c:pt idx="668">
                  <c:v>-0.15471300000000099</c:v>
                </c:pt>
                <c:pt idx="669">
                  <c:v>-0.50280100000000516</c:v>
                </c:pt>
                <c:pt idx="670">
                  <c:v>-0.29974999999999596</c:v>
                </c:pt>
                <c:pt idx="671">
                  <c:v>0.98626999999999754</c:v>
                </c:pt>
                <c:pt idx="672">
                  <c:v>-0.15470899999999688</c:v>
                </c:pt>
                <c:pt idx="673">
                  <c:v>-0.57048900000000202</c:v>
                </c:pt>
                <c:pt idx="674">
                  <c:v>0.3577629999999985</c:v>
                </c:pt>
                <c:pt idx="675">
                  <c:v>-0.29974999999999596</c:v>
                </c:pt>
                <c:pt idx="676">
                  <c:v>-6.7683999999999855E-2</c:v>
                </c:pt>
                <c:pt idx="677">
                  <c:v>-0.47379500000000263</c:v>
                </c:pt>
                <c:pt idx="678">
                  <c:v>-0.21272599999999642</c:v>
                </c:pt>
                <c:pt idx="679">
                  <c:v>-0.39644100000000293</c:v>
                </c:pt>
                <c:pt idx="680">
                  <c:v>-7.7353000000002226E-2</c:v>
                </c:pt>
                <c:pt idx="681">
                  <c:v>0.9282530000000051</c:v>
                </c:pt>
                <c:pt idx="682">
                  <c:v>-0.1643800000000013</c:v>
                </c:pt>
                <c:pt idx="683">
                  <c:v>-0.45445500000000294</c:v>
                </c:pt>
                <c:pt idx="684">
                  <c:v>-0.47379800000000216</c:v>
                </c:pt>
                <c:pt idx="685">
                  <c:v>0.3384280000000004</c:v>
                </c:pt>
                <c:pt idx="686">
                  <c:v>0.13537000000000177</c:v>
                </c:pt>
                <c:pt idx="687">
                  <c:v>0.7251979999999989</c:v>
                </c:pt>
                <c:pt idx="688">
                  <c:v>-0.59949999999999903</c:v>
                </c:pt>
                <c:pt idx="689">
                  <c:v>0.12570200000000398</c:v>
                </c:pt>
                <c:pt idx="690">
                  <c:v>-0.30941700000000338</c:v>
                </c:pt>
                <c:pt idx="691">
                  <c:v>-0.26107199999999864</c:v>
                </c:pt>
                <c:pt idx="692">
                  <c:v>9.6709999999973206E-3</c:v>
                </c:pt>
                <c:pt idx="693">
                  <c:v>-0.37710599999999772</c:v>
                </c:pt>
                <c:pt idx="694">
                  <c:v>-0.86056800000000067</c:v>
                </c:pt>
                <c:pt idx="695">
                  <c:v>-0.21272299999999689</c:v>
                </c:pt>
                <c:pt idx="696">
                  <c:v>0.29007899999999864</c:v>
                </c:pt>
                <c:pt idx="697">
                  <c:v>-4.8346000000002221E-2</c:v>
                </c:pt>
                <c:pt idx="698">
                  <c:v>-9.6709999999973206E-3</c:v>
                </c:pt>
                <c:pt idx="699">
                  <c:v>-8.7023999999999546E-2</c:v>
                </c:pt>
                <c:pt idx="700">
                  <c:v>-5.801400000000001E-2</c:v>
                </c:pt>
                <c:pt idx="701">
                  <c:v>0.27073999999999643</c:v>
                </c:pt>
                <c:pt idx="702">
                  <c:v>8.7023999999999546E-2</c:v>
                </c:pt>
                <c:pt idx="703">
                  <c:v>0.89924599999999799</c:v>
                </c:pt>
                <c:pt idx="704">
                  <c:v>7.7353000000002226E-2</c:v>
                </c:pt>
                <c:pt idx="705">
                  <c:v>0.13536900000000429</c:v>
                </c:pt>
                <c:pt idx="706">
                  <c:v>0.87023999999999546</c:v>
                </c:pt>
                <c:pt idx="707">
                  <c:v>-3.8677999999997326E-2</c:v>
                </c:pt>
                <c:pt idx="708">
                  <c:v>0.29007800000000117</c:v>
                </c:pt>
                <c:pt idx="709">
                  <c:v>0.34809599999999818</c:v>
                </c:pt>
                <c:pt idx="710">
                  <c:v>-1.682458000000004</c:v>
                </c:pt>
                <c:pt idx="711">
                  <c:v>0.55115100000000439</c:v>
                </c:pt>
                <c:pt idx="712">
                  <c:v>-0.16438099999999878</c:v>
                </c:pt>
                <c:pt idx="713">
                  <c:v>-0.57048900000000202</c:v>
                </c:pt>
                <c:pt idx="714">
                  <c:v>-9.6679999999977895E-3</c:v>
                </c:pt>
                <c:pt idx="715">
                  <c:v>0.91858500000000021</c:v>
                </c:pt>
                <c:pt idx="716">
                  <c:v>0.5704899999999995</c:v>
                </c:pt>
                <c:pt idx="717">
                  <c:v>-0.17404799999999909</c:v>
                </c:pt>
                <c:pt idx="718">
                  <c:v>0.10636299999999466</c:v>
                </c:pt>
                <c:pt idx="719">
                  <c:v>0.70585900000000379</c:v>
                </c:pt>
                <c:pt idx="720">
                  <c:v>3.8679000000001906E-2</c:v>
                </c:pt>
                <c:pt idx="721">
                  <c:v>-0.92825700000000211</c:v>
                </c:pt>
                <c:pt idx="722">
                  <c:v>0.11603399999999908</c:v>
                </c:pt>
                <c:pt idx="723">
                  <c:v>0.5704899999999995</c:v>
                </c:pt>
                <c:pt idx="724">
                  <c:v>-0.88957899999999768</c:v>
                </c:pt>
                <c:pt idx="725">
                  <c:v>0.31908899999999818</c:v>
                </c:pt>
                <c:pt idx="726">
                  <c:v>-9.6709999999973206E-3</c:v>
                </c:pt>
                <c:pt idx="727">
                  <c:v>0.26107199999999864</c:v>
                </c:pt>
                <c:pt idx="728">
                  <c:v>0.30941699999999628</c:v>
                </c:pt>
                <c:pt idx="729">
                  <c:v>0.25306100000000242</c:v>
                </c:pt>
                <c:pt idx="730">
                  <c:v>-0.64238300000000237</c:v>
                </c:pt>
                <c:pt idx="731">
                  <c:v>-0.92464299999999611</c:v>
                </c:pt>
                <c:pt idx="732">
                  <c:v>-2.5208660000000052</c:v>
                </c:pt>
                <c:pt idx="733">
                  <c:v>-1.3528969999999987</c:v>
                </c:pt>
                <c:pt idx="734">
                  <c:v>-1.177700999999999</c:v>
                </c:pt>
                <c:pt idx="735">
                  <c:v>2.1802059999999983</c:v>
                </c:pt>
                <c:pt idx="736">
                  <c:v>1.1582390000000018</c:v>
                </c:pt>
                <c:pt idx="737">
                  <c:v>2.9198000000000945E-2</c:v>
                </c:pt>
                <c:pt idx="738">
                  <c:v>-0.39905600000000163</c:v>
                </c:pt>
                <c:pt idx="739">
                  <c:v>-1.6546239999999983</c:v>
                </c:pt>
                <c:pt idx="740">
                  <c:v>1.4988949999999974</c:v>
                </c:pt>
                <c:pt idx="741">
                  <c:v>0.1362620000000021</c:v>
                </c:pt>
                <c:pt idx="742">
                  <c:v>-0.86624299999999721</c:v>
                </c:pt>
                <c:pt idx="743">
                  <c:v>1.2458329999999975</c:v>
                </c:pt>
                <c:pt idx="744">
                  <c:v>-0.79811200000000326</c:v>
                </c:pt>
                <c:pt idx="745">
                  <c:v>0.2141290000000069</c:v>
                </c:pt>
                <c:pt idx="746">
                  <c:v>0.18492699999999473</c:v>
                </c:pt>
                <c:pt idx="747">
                  <c:v>-0.42825399999999547</c:v>
                </c:pt>
                <c:pt idx="748">
                  <c:v>0.91490699999999947</c:v>
                </c:pt>
                <c:pt idx="749">
                  <c:v>0.31145799999999468</c:v>
                </c:pt>
                <c:pt idx="750">
                  <c:v>-4.8663999999995156E-2</c:v>
                </c:pt>
                <c:pt idx="751">
                  <c:v>-0.74944700000000353</c:v>
                </c:pt>
                <c:pt idx="752">
                  <c:v>0.61318400000000395</c:v>
                </c:pt>
                <c:pt idx="753">
                  <c:v>-0.20439300000000316</c:v>
                </c:pt>
                <c:pt idx="754">
                  <c:v>-2.9201999999997952E-2</c:v>
                </c:pt>
                <c:pt idx="755">
                  <c:v>3.8933000000000106E-2</c:v>
                </c:pt>
                <c:pt idx="756">
                  <c:v>2.9198000000000945E-2</c:v>
                </c:pt>
                <c:pt idx="757">
                  <c:v>-0.63264699999999863</c:v>
                </c:pt>
                <c:pt idx="758">
                  <c:v>0.14599299999999715</c:v>
                </c:pt>
                <c:pt idx="759">
                  <c:v>0.79811199999999616</c:v>
                </c:pt>
                <c:pt idx="760">
                  <c:v>0.34065999999999974</c:v>
                </c:pt>
                <c:pt idx="761">
                  <c:v>0.93437400000000537</c:v>
                </c:pt>
                <c:pt idx="762">
                  <c:v>1.0317079999999947</c:v>
                </c:pt>
                <c:pt idx="763">
                  <c:v>0.11679500000000331</c:v>
                </c:pt>
                <c:pt idx="764">
                  <c:v>4.8664999999999736E-2</c:v>
                </c:pt>
                <c:pt idx="765">
                  <c:v>0.63265100000000274</c:v>
                </c:pt>
                <c:pt idx="766">
                  <c:v>-0.3309240000000031</c:v>
                </c:pt>
                <c:pt idx="767">
                  <c:v>-0.10706499999999863</c:v>
                </c:pt>
                <c:pt idx="768">
                  <c:v>-0.10706400000000116</c:v>
                </c:pt>
                <c:pt idx="769">
                  <c:v>-0.20439400000000063</c:v>
                </c:pt>
                <c:pt idx="770">
                  <c:v>0.32119000000000142</c:v>
                </c:pt>
                <c:pt idx="771">
                  <c:v>0.48665299999999689</c:v>
                </c:pt>
                <c:pt idx="772">
                  <c:v>0.10706500000000574</c:v>
                </c:pt>
                <c:pt idx="773">
                  <c:v>0.14599699999999416</c:v>
                </c:pt>
                <c:pt idx="774">
                  <c:v>-0.55478499999999542</c:v>
                </c:pt>
                <c:pt idx="775">
                  <c:v>0.80784399999999579</c:v>
                </c:pt>
                <c:pt idx="776">
                  <c:v>4.7108080000000001</c:v>
                </c:pt>
                <c:pt idx="777">
                  <c:v>1.3431649999999991</c:v>
                </c:pt>
                <c:pt idx="778">
                  <c:v>-0.54505299999999579</c:v>
                </c:pt>
                <c:pt idx="779">
                  <c:v>0.28226000000000084</c:v>
                </c:pt>
                <c:pt idx="780">
                  <c:v>-0.60345000000000226</c:v>
                </c:pt>
                <c:pt idx="781">
                  <c:v>-0.70078199999999669</c:v>
                </c:pt>
                <c:pt idx="782">
                  <c:v>0.5839859999999959</c:v>
                </c:pt>
                <c:pt idx="783">
                  <c:v>0.88571000000000311</c:v>
                </c:pt>
                <c:pt idx="784">
                  <c:v>0.24332700000000074</c:v>
                </c:pt>
                <c:pt idx="785">
                  <c:v>-1.9467000000005896E-2</c:v>
                </c:pt>
                <c:pt idx="786">
                  <c:v>0.52558300000000457</c:v>
                </c:pt>
                <c:pt idx="787">
                  <c:v>-0.73971200000000437</c:v>
                </c:pt>
                <c:pt idx="788">
                  <c:v>-0.63265099999999563</c:v>
                </c:pt>
                <c:pt idx="789">
                  <c:v>0.13626599999999911</c:v>
                </c:pt>
                <c:pt idx="790">
                  <c:v>-0.32119300000000095</c:v>
                </c:pt>
                <c:pt idx="791">
                  <c:v>-0.46718700000000268</c:v>
                </c:pt>
                <c:pt idx="792">
                  <c:v>0.90517600000000442</c:v>
                </c:pt>
                <c:pt idx="793">
                  <c:v>-0.43114200000000125</c:v>
                </c:pt>
                <c:pt idx="794">
                  <c:v>0.86228100000000296</c:v>
                </c:pt>
                <c:pt idx="795">
                  <c:v>8.8188999999999851E-2</c:v>
                </c:pt>
                <c:pt idx="796">
                  <c:v>0.24496699999999549</c:v>
                </c:pt>
                <c:pt idx="797">
                  <c:v>0</c:v>
                </c:pt>
                <c:pt idx="798">
                  <c:v>5.8793000000001427E-2</c:v>
                </c:pt>
                <c:pt idx="799">
                  <c:v>-0.54872699999999952</c:v>
                </c:pt>
                <c:pt idx="800">
                  <c:v>0.23516999999999655</c:v>
                </c:pt>
                <c:pt idx="801">
                  <c:v>0.41154200000000429</c:v>
                </c:pt>
                <c:pt idx="802">
                  <c:v>0.85248800000000102</c:v>
                </c:pt>
                <c:pt idx="803">
                  <c:v>-9.8010000000030573E-3</c:v>
                </c:pt>
                <c:pt idx="804">
                  <c:v>-0.98966500000000224</c:v>
                </c:pt>
                <c:pt idx="805">
                  <c:v>1.675573</c:v>
                </c:pt>
                <c:pt idx="806">
                  <c:v>-9.7984999999994216E-2</c:v>
                </c:pt>
                <c:pt idx="807">
                  <c:v>-1.9598000000002003E-2</c:v>
                </c:pt>
                <c:pt idx="808">
                  <c:v>-0.79369400000000212</c:v>
                </c:pt>
                <c:pt idx="809">
                  <c:v>0.2841629999999995</c:v>
                </c:pt>
                <c:pt idx="810">
                  <c:v>-1.1856399999999994</c:v>
                </c:pt>
                <c:pt idx="811">
                  <c:v>1.0582560000000001</c:v>
                </c:pt>
                <c:pt idx="812">
                  <c:v>5.8793000000001427E-2</c:v>
                </c:pt>
                <c:pt idx="813">
                  <c:v>0.91127800000000292</c:v>
                </c:pt>
                <c:pt idx="814">
                  <c:v>-0.42134400000000483</c:v>
                </c:pt>
                <c:pt idx="815">
                  <c:v>-1.5383919999999947</c:v>
                </c:pt>
                <c:pt idx="816">
                  <c:v>0.68590799999999774</c:v>
                </c:pt>
                <c:pt idx="817">
                  <c:v>0.50952799999999598</c:v>
                </c:pt>
                <c:pt idx="818">
                  <c:v>0.46053900000000425</c:v>
                </c:pt>
                <c:pt idx="819">
                  <c:v>-0.1469810000000038</c:v>
                </c:pt>
                <c:pt idx="820">
                  <c:v>0.27436500000000308</c:v>
                </c:pt>
                <c:pt idx="821">
                  <c:v>0.58791899999999941</c:v>
                </c:pt>
                <c:pt idx="822">
                  <c:v>-0.23516599999999954</c:v>
                </c:pt>
                <c:pt idx="823">
                  <c:v>-0.81329199999999702</c:v>
                </c:pt>
                <c:pt idx="824">
                  <c:v>-0.66631000000000284</c:v>
                </c:pt>
                <c:pt idx="825">
                  <c:v>0.2449670000000026</c:v>
                </c:pt>
                <c:pt idx="826">
                  <c:v>-0.97986800000000329</c:v>
                </c:pt>
                <c:pt idx="827">
                  <c:v>-1.8421530000000033</c:v>
                </c:pt>
                <c:pt idx="828">
                  <c:v>0.15678300000000434</c:v>
                </c:pt>
                <c:pt idx="829">
                  <c:v>-2.9398999999997955E-2</c:v>
                </c:pt>
                <c:pt idx="830">
                  <c:v>0.47033599999999609</c:v>
                </c:pt>
                <c:pt idx="831">
                  <c:v>-1.1170490000000015</c:v>
                </c:pt>
                <c:pt idx="832">
                  <c:v>1.4404070000000004</c:v>
                </c:pt>
                <c:pt idx="833">
                  <c:v>-2.0773179999999982</c:v>
                </c:pt>
                <c:pt idx="834">
                  <c:v>-0.42134399999999772</c:v>
                </c:pt>
                <c:pt idx="835">
                  <c:v>0.2253690000000006</c:v>
                </c:pt>
                <c:pt idx="836">
                  <c:v>-0.30376000000000403</c:v>
                </c:pt>
                <c:pt idx="837">
                  <c:v>1.7735619999999983</c:v>
                </c:pt>
                <c:pt idx="838">
                  <c:v>-0.48993399999999809</c:v>
                </c:pt>
                <c:pt idx="839">
                  <c:v>0.37234699999999776</c:v>
                </c:pt>
                <c:pt idx="840">
                  <c:v>-0.93087099999999623</c:v>
                </c:pt>
                <c:pt idx="841">
                  <c:v>0.82308900000000307</c:v>
                </c:pt>
                <c:pt idx="842">
                  <c:v>2.9689979999999991</c:v>
                </c:pt>
                <c:pt idx="843">
                  <c:v>-0.37235100000000187</c:v>
                </c:pt>
                <c:pt idx="844">
                  <c:v>-1.675573</c:v>
                </c:pt>
                <c:pt idx="845">
                  <c:v>-0.82308900000000307</c:v>
                </c:pt>
                <c:pt idx="846">
                  <c:v>-0.15677900000000022</c:v>
                </c:pt>
                <c:pt idx="847">
                  <c:v>-1.8029569999999993</c:v>
                </c:pt>
                <c:pt idx="848">
                  <c:v>-0.73489999999999611</c:v>
                </c:pt>
                <c:pt idx="849">
                  <c:v>-0.12738399999999928</c:v>
                </c:pt>
                <c:pt idx="850">
                  <c:v>0.42134300000000025</c:v>
                </c:pt>
                <c:pt idx="851">
                  <c:v>-1.9598000000002003E-2</c:v>
                </c:pt>
                <c:pt idx="852">
                  <c:v>0.7936949999999996</c:v>
                </c:pt>
                <c:pt idx="853">
                  <c:v>0.93755600000000072</c:v>
                </c:pt>
                <c:pt idx="854">
                  <c:v>1.3125789999999995</c:v>
                </c:pt>
                <c:pt idx="855">
                  <c:v>-0.22698700000000116</c:v>
                </c:pt>
                <c:pt idx="856">
                  <c:v>-0.36515299999999939</c:v>
                </c:pt>
                <c:pt idx="857">
                  <c:v>0.81913099999999872</c:v>
                </c:pt>
                <c:pt idx="858">
                  <c:v>-1.4507479999999973</c:v>
                </c:pt>
                <c:pt idx="859">
                  <c:v>0.17764199999999875</c:v>
                </c:pt>
                <c:pt idx="860">
                  <c:v>0.73030699999999626</c:v>
                </c:pt>
                <c:pt idx="861">
                  <c:v>-0.78952199999999806</c:v>
                </c:pt>
                <c:pt idx="862">
                  <c:v>-0.41449800000000181</c:v>
                </c:pt>
                <c:pt idx="863">
                  <c:v>1.677736000000003</c:v>
                </c:pt>
                <c:pt idx="864">
                  <c:v>0.36515399999999687</c:v>
                </c:pt>
                <c:pt idx="865">
                  <c:v>-0.59214499999999504</c:v>
                </c:pt>
                <c:pt idx="866">
                  <c:v>-0.31580800000000409</c:v>
                </c:pt>
                <c:pt idx="867">
                  <c:v>-0.98690299999999809</c:v>
                </c:pt>
                <c:pt idx="868">
                  <c:v>0.61188200000000137</c:v>
                </c:pt>
                <c:pt idx="869">
                  <c:v>1.1744139999999987</c:v>
                </c:pt>
                <c:pt idx="870">
                  <c:v>-0.77965499999999821</c:v>
                </c:pt>
                <c:pt idx="871">
                  <c:v>1.0066419999999994</c:v>
                </c:pt>
                <c:pt idx="872">
                  <c:v>9.8689000000000249E-2</c:v>
                </c:pt>
                <c:pt idx="873">
                  <c:v>0.41450100000000134</c:v>
                </c:pt>
                <c:pt idx="874">
                  <c:v>0.75004500000000007</c:v>
                </c:pt>
                <c:pt idx="875">
                  <c:v>0.30594099999999713</c:v>
                </c:pt>
                <c:pt idx="876">
                  <c:v>-1.1546749999999975</c:v>
                </c:pt>
                <c:pt idx="877">
                  <c:v>0.36515299999999939</c:v>
                </c:pt>
                <c:pt idx="878">
                  <c:v>0.20724899999999735</c:v>
                </c:pt>
                <c:pt idx="879">
                  <c:v>-9.8689000000000249E-2</c:v>
                </c:pt>
                <c:pt idx="880">
                  <c:v>0.23685499999999848</c:v>
                </c:pt>
                <c:pt idx="881">
                  <c:v>-0.66122299999999967</c:v>
                </c:pt>
                <c:pt idx="882">
                  <c:v>1.154674</c:v>
                </c:pt>
                <c:pt idx="883">
                  <c:v>0.33554800000000284</c:v>
                </c:pt>
                <c:pt idx="884">
                  <c:v>0.17764199999999875</c:v>
                </c:pt>
                <c:pt idx="885">
                  <c:v>0.33554800000000284</c:v>
                </c:pt>
                <c:pt idx="886">
                  <c:v>-0.13816600000000534</c:v>
                </c:pt>
                <c:pt idx="887">
                  <c:v>-0.85860499999999718</c:v>
                </c:pt>
                <c:pt idx="888">
                  <c:v>0.55266400000000004</c:v>
                </c:pt>
                <c:pt idx="889">
                  <c:v>-0.65135599999999982</c:v>
                </c:pt>
                <c:pt idx="890">
                  <c:v>-3.9476999999997986E-2</c:v>
                </c:pt>
                <c:pt idx="891">
                  <c:v>-0.10855700000000468</c:v>
                </c:pt>
                <c:pt idx="892">
                  <c:v>0.33554800000000284</c:v>
                </c:pt>
                <c:pt idx="893">
                  <c:v>0.6908290000000008</c:v>
                </c:pt>
                <c:pt idx="894">
                  <c:v>9.8709999999968545E-3</c:v>
                </c:pt>
                <c:pt idx="895">
                  <c:v>0.28620300000000043</c:v>
                </c:pt>
                <c:pt idx="896">
                  <c:v>0.79938900000000501</c:v>
                </c:pt>
                <c:pt idx="897">
                  <c:v>-6.9083000000006223E-2</c:v>
                </c:pt>
                <c:pt idx="898">
                  <c:v>-0.78952199999999806</c:v>
                </c:pt>
                <c:pt idx="899">
                  <c:v>0.18751000000000317</c:v>
                </c:pt>
                <c:pt idx="900">
                  <c:v>-3.9476119999999995</c:v>
                </c:pt>
                <c:pt idx="901">
                  <c:v>0.32567999999999842</c:v>
                </c:pt>
                <c:pt idx="902">
                  <c:v>-0.66122700000000378</c:v>
                </c:pt>
                <c:pt idx="903">
                  <c:v>-0.49345199999999778</c:v>
                </c:pt>
                <c:pt idx="904">
                  <c:v>-1.0263759999999991</c:v>
                </c:pt>
                <c:pt idx="905">
                  <c:v>-2.9609999999998138E-2</c:v>
                </c:pt>
                <c:pt idx="906">
                  <c:v>0.7303099999999958</c:v>
                </c:pt>
                <c:pt idx="907">
                  <c:v>-0.81913099999999872</c:v>
                </c:pt>
                <c:pt idx="908">
                  <c:v>8.8821000000002925E-2</c:v>
                </c:pt>
                <c:pt idx="909">
                  <c:v>6.9082999999999117E-2</c:v>
                </c:pt>
                <c:pt idx="910">
                  <c:v>0.44410699999999537</c:v>
                </c:pt>
                <c:pt idx="911">
                  <c:v>-0.31580899999999446</c:v>
                </c:pt>
                <c:pt idx="912">
                  <c:v>0.93755900000000025</c:v>
                </c:pt>
                <c:pt idx="913">
                  <c:v>2.9606000000001131E-2</c:v>
                </c:pt>
                <c:pt idx="914">
                  <c:v>0.4539749999999998</c:v>
                </c:pt>
                <c:pt idx="915">
                  <c:v>-0.42436500000000166</c:v>
                </c:pt>
                <c:pt idx="916">
                  <c:v>0.74017699999999564</c:v>
                </c:pt>
                <c:pt idx="917">
                  <c:v>-0.95405399999999929</c:v>
                </c:pt>
                <c:pt idx="918">
                  <c:v>0.29814400000000063</c:v>
                </c:pt>
                <c:pt idx="919">
                  <c:v>-0.48696599999999535</c:v>
                </c:pt>
                <c:pt idx="920">
                  <c:v>0.29814099999999399</c:v>
                </c:pt>
                <c:pt idx="921">
                  <c:v>-0.58634599999999892</c:v>
                </c:pt>
                <c:pt idx="922">
                  <c:v>1.550339000000001</c:v>
                </c:pt>
                <c:pt idx="923">
                  <c:v>0.52671600000000041</c:v>
                </c:pt>
                <c:pt idx="924">
                  <c:v>-0.22857499999999931</c:v>
                </c:pt>
                <c:pt idx="925">
                  <c:v>0.42733700000000141</c:v>
                </c:pt>
                <c:pt idx="926">
                  <c:v>0.67578799999999717</c:v>
                </c:pt>
                <c:pt idx="927">
                  <c:v>-0.14907199999999676</c:v>
                </c:pt>
                <c:pt idx="928">
                  <c:v>-0.36770700000000289</c:v>
                </c:pt>
                <c:pt idx="929">
                  <c:v>-0.68572499999999792</c:v>
                </c:pt>
                <c:pt idx="930">
                  <c:v>0.33789399999999858</c:v>
                </c:pt>
                <c:pt idx="931">
                  <c:v>-2.9817000000001315E-2</c:v>
                </c:pt>
                <c:pt idx="932">
                  <c:v>-5.9626000000001511E-2</c:v>
                </c:pt>
                <c:pt idx="933">
                  <c:v>-0.41740000000000066</c:v>
                </c:pt>
                <c:pt idx="934">
                  <c:v>-0.13913199999999648</c:v>
                </c:pt>
                <c:pt idx="935">
                  <c:v>-1.3317010000000025</c:v>
                </c:pt>
                <c:pt idx="936">
                  <c:v>-0.30807699999999727</c:v>
                </c:pt>
                <c:pt idx="937">
                  <c:v>-0.13913600000000059</c:v>
                </c:pt>
                <c:pt idx="938">
                  <c:v>0.6956649999999982</c:v>
                </c:pt>
                <c:pt idx="939">
                  <c:v>-0.25838799999999651</c:v>
                </c:pt>
                <c:pt idx="940">
                  <c:v>-5.9629999999998518E-2</c:v>
                </c:pt>
                <c:pt idx="941">
                  <c:v>1.1130619999999993</c:v>
                </c:pt>
                <c:pt idx="942">
                  <c:v>-0.1987580000000051</c:v>
                </c:pt>
                <c:pt idx="943">
                  <c:v>0.91429899999999975</c:v>
                </c:pt>
                <c:pt idx="944">
                  <c:v>-2.0671139999999966</c:v>
                </c:pt>
                <c:pt idx="945">
                  <c:v>-1.3913300000000035</c:v>
                </c:pt>
                <c:pt idx="946">
                  <c:v>1.0037430000000001</c:v>
                </c:pt>
                <c:pt idx="947">
                  <c:v>1.0931880000000049</c:v>
                </c:pt>
                <c:pt idx="948">
                  <c:v>0.6260949999999994</c:v>
                </c:pt>
                <c:pt idx="949">
                  <c:v>-9.9360000000032755E-3</c:v>
                </c:pt>
                <c:pt idx="950">
                  <c:v>9.9360000000032755E-3</c:v>
                </c:pt>
                <c:pt idx="951">
                  <c:v>0.20870299999999986</c:v>
                </c:pt>
                <c:pt idx="952">
                  <c:v>0</c:v>
                </c:pt>
                <c:pt idx="953">
                  <c:v>0.91429899999999975</c:v>
                </c:pt>
                <c:pt idx="954">
                  <c:v>0.28820499999999782</c:v>
                </c:pt>
                <c:pt idx="955">
                  <c:v>0.61615799999999865</c:v>
                </c:pt>
                <c:pt idx="956">
                  <c:v>0.2981410000000011</c:v>
                </c:pt>
                <c:pt idx="957">
                  <c:v>0.22857900000000342</c:v>
                </c:pt>
                <c:pt idx="958">
                  <c:v>-3.975300000000459E-2</c:v>
                </c:pt>
                <c:pt idx="959">
                  <c:v>0.25838800000000361</c:v>
                </c:pt>
                <c:pt idx="960">
                  <c:v>-0.86460999999999899</c:v>
                </c:pt>
                <c:pt idx="961">
                  <c:v>2.8025319999999994</c:v>
                </c:pt>
                <c:pt idx="962">
                  <c:v>-0.10931899999999928</c:v>
                </c:pt>
                <c:pt idx="963">
                  <c:v>0.76523099999999999</c:v>
                </c:pt>
                <c:pt idx="964">
                  <c:v>0.15900899999999751</c:v>
                </c:pt>
                <c:pt idx="965">
                  <c:v>2.9812999999997203E-2</c:v>
                </c:pt>
                <c:pt idx="966">
                  <c:v>-0.56646899999999789</c:v>
                </c:pt>
                <c:pt idx="967">
                  <c:v>1.9876000000003557E-2</c:v>
                </c:pt>
                <c:pt idx="968">
                  <c:v>0.46708999999999889</c:v>
                </c:pt>
                <c:pt idx="969">
                  <c:v>-9.9378999999998996E-2</c:v>
                </c:pt>
                <c:pt idx="970">
                  <c:v>0</c:v>
                </c:pt>
                <c:pt idx="971">
                  <c:v>0.38758399999999682</c:v>
                </c:pt>
                <c:pt idx="972">
                  <c:v>0.41739700000000113</c:v>
                </c:pt>
                <c:pt idx="973">
                  <c:v>0.56646899999999789</c:v>
                </c:pt>
                <c:pt idx="974">
                  <c:v>9.9383000000003108E-2</c:v>
                </c:pt>
                <c:pt idx="975">
                  <c:v>0.13913199999999648</c:v>
                </c:pt>
                <c:pt idx="976">
                  <c:v>-0.17888599999999855</c:v>
                </c:pt>
                <c:pt idx="977">
                  <c:v>0.27826499999999754</c:v>
                </c:pt>
                <c:pt idx="978">
                  <c:v>-0.35777099999999962</c:v>
                </c:pt>
                <c:pt idx="979">
                  <c:v>0.17888500000000107</c:v>
                </c:pt>
                <c:pt idx="980">
                  <c:v>-0.32000099999999776</c:v>
                </c:pt>
                <c:pt idx="981">
                  <c:v>0.1200019999999995</c:v>
                </c:pt>
                <c:pt idx="982">
                  <c:v>3.9996999999999616E-2</c:v>
                </c:pt>
                <c:pt idx="983">
                  <c:v>2.0001000000000602E-2</c:v>
                </c:pt>
                <c:pt idx="984">
                  <c:v>4.9998999999999683E-2</c:v>
                </c:pt>
                <c:pt idx="985">
                  <c:v>0.22000100000000344</c:v>
                </c:pt>
                <c:pt idx="986">
                  <c:v>6.0001999999997224E-2</c:v>
                </c:pt>
                <c:pt idx="987">
                  <c:v>0.21999699999999933</c:v>
                </c:pt>
                <c:pt idx="988">
                  <c:v>-0.13999900000000309</c:v>
                </c:pt>
                <c:pt idx="989">
                  <c:v>6.9999000000002809E-2</c:v>
                </c:pt>
                <c:pt idx="990">
                  <c:v>-0.20999899999999627</c:v>
                </c:pt>
                <c:pt idx="991">
                  <c:v>-0.42999999999999972</c:v>
                </c:pt>
                <c:pt idx="992">
                  <c:v>0.13000100000000003</c:v>
                </c:pt>
                <c:pt idx="993">
                  <c:v>7.9997999999996239E-2</c:v>
                </c:pt>
                <c:pt idx="994">
                  <c:v>-5.9997000000002743E-2</c:v>
                </c:pt>
                <c:pt idx="995">
                  <c:v>4.9998999999999683E-2</c:v>
                </c:pt>
                <c:pt idx="996">
                  <c:v>-0.61000099999999691</c:v>
                </c:pt>
                <c:pt idx="997">
                  <c:v>0</c:v>
                </c:pt>
                <c:pt idx="99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AE-461E-9E27-F8F102A07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784384"/>
        <c:axId val="160785920"/>
      </c:lineChart>
      <c:catAx>
        <c:axId val="160784384"/>
        <c:scaling>
          <c:orientation val="minMax"/>
        </c:scaling>
        <c:delete val="0"/>
        <c:axPos val="b"/>
        <c:majorTickMark val="out"/>
        <c:minorTickMark val="none"/>
        <c:tickLblPos val="nextTo"/>
        <c:crossAx val="160785920"/>
        <c:crosses val="autoZero"/>
        <c:auto val="1"/>
        <c:lblAlgn val="ctr"/>
        <c:lblOffset val="100"/>
        <c:noMultiLvlLbl val="0"/>
      </c:catAx>
      <c:valAx>
        <c:axId val="1607859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0784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'11.2.5'!$V$2:$V$101</c:f>
              <c:numCache>
                <c:formatCode>General</c:formatCode>
                <c:ptCount val="100"/>
                <c:pt idx="0">
                  <c:v>2.0364306758171778E-2</c:v>
                </c:pt>
                <c:pt idx="1">
                  <c:v>-1.0995697887487627E-2</c:v>
                </c:pt>
                <c:pt idx="2">
                  <c:v>-1.524281534460489E-2</c:v>
                </c:pt>
                <c:pt idx="3">
                  <c:v>-3.7735241491799042E-2</c:v>
                </c:pt>
                <c:pt idx="4">
                  <c:v>-4.5806166139145191E-2</c:v>
                </c:pt>
                <c:pt idx="5">
                  <c:v>-5.8523133176334827E-2</c:v>
                </c:pt>
                <c:pt idx="6">
                  <c:v>-2.5212308311659853E-2</c:v>
                </c:pt>
                <c:pt idx="7">
                  <c:v>-2.9860230895454747E-2</c:v>
                </c:pt>
                <c:pt idx="8">
                  <c:v>-1.3676484188361504E-2</c:v>
                </c:pt>
                <c:pt idx="9">
                  <c:v>3.658308722164879E-2</c:v>
                </c:pt>
                <c:pt idx="10">
                  <c:v>4.7870449082036588E-2</c:v>
                </c:pt>
                <c:pt idx="11">
                  <c:v>1.3979237251683868E-3</c:v>
                </c:pt>
                <c:pt idx="12">
                  <c:v>-7.2879550287552651E-3</c:v>
                </c:pt>
                <c:pt idx="13">
                  <c:v>5.4928579739834678E-2</c:v>
                </c:pt>
                <c:pt idx="14">
                  <c:v>-3.9272431853289103E-2</c:v>
                </c:pt>
                <c:pt idx="15">
                  <c:v>-1.8135259787394227E-2</c:v>
                </c:pt>
                <c:pt idx="16">
                  <c:v>2.7379367192561798E-2</c:v>
                </c:pt>
                <c:pt idx="17">
                  <c:v>-1.3764573447789261E-2</c:v>
                </c:pt>
                <c:pt idx="18">
                  <c:v>3.6446361786733883E-2</c:v>
                </c:pt>
                <c:pt idx="19">
                  <c:v>2.0174408867861274E-2</c:v>
                </c:pt>
                <c:pt idx="20">
                  <c:v>-1.4076713040138947E-3</c:v>
                </c:pt>
                <c:pt idx="21">
                  <c:v>-2.0492869896132401E-2</c:v>
                </c:pt>
                <c:pt idx="22">
                  <c:v>-2.5888923504597566E-2</c:v>
                </c:pt>
                <c:pt idx="23">
                  <c:v>2.3794486546360225E-2</c:v>
                </c:pt>
                <c:pt idx="24">
                  <c:v>-5.2880931752189858E-2</c:v>
                </c:pt>
                <c:pt idx="25">
                  <c:v>-4.2846618129769178E-2</c:v>
                </c:pt>
                <c:pt idx="26">
                  <c:v>6.6401775171987748E-3</c:v>
                </c:pt>
                <c:pt idx="27">
                  <c:v>-1.4748267231052868E-2</c:v>
                </c:pt>
                <c:pt idx="28">
                  <c:v>1.8616586960935915E-2</c:v>
                </c:pt>
                <c:pt idx="29">
                  <c:v>-3.6715461412359061E-2</c:v>
                </c:pt>
                <c:pt idx="30">
                  <c:v>1.5238946249328911E-2</c:v>
                </c:pt>
                <c:pt idx="31">
                  <c:v>-1.099525869521161E-2</c:v>
                </c:pt>
                <c:pt idx="32">
                  <c:v>-9.1697964236433279E-4</c:v>
                </c:pt>
                <c:pt idx="33">
                  <c:v>-1.0710531131129602E-3</c:v>
                </c:pt>
                <c:pt idx="34">
                  <c:v>-6.7904648347391601E-3</c:v>
                </c:pt>
                <c:pt idx="35">
                  <c:v>5.1249118195671822E-2</c:v>
                </c:pt>
                <c:pt idx="36">
                  <c:v>-2.0686294420354401E-2</c:v>
                </c:pt>
                <c:pt idx="37">
                  <c:v>-5.7974173608529543E-2</c:v>
                </c:pt>
                <c:pt idx="38">
                  <c:v>-3.3023438827348671E-2</c:v>
                </c:pt>
                <c:pt idx="39">
                  <c:v>7.3415732009098539E-2</c:v>
                </c:pt>
                <c:pt idx="40">
                  <c:v>6.0851887403925102E-2</c:v>
                </c:pt>
                <c:pt idx="41">
                  <c:v>1.0184088021014443E-2</c:v>
                </c:pt>
                <c:pt idx="42">
                  <c:v>-1.8205585299416054E-2</c:v>
                </c:pt>
                <c:pt idx="43">
                  <c:v>-5.8772889434594286E-2</c:v>
                </c:pt>
                <c:pt idx="44">
                  <c:v>-1.2984505931743907E-3</c:v>
                </c:pt>
                <c:pt idx="45">
                  <c:v>-2.1845952766578025E-2</c:v>
                </c:pt>
                <c:pt idx="46">
                  <c:v>-2.4611482901887978E-2</c:v>
                </c:pt>
                <c:pt idx="47">
                  <c:v>-2.0608647648304824E-2</c:v>
                </c:pt>
                <c:pt idx="48">
                  <c:v>-3.3105951018310757E-2</c:v>
                </c:pt>
                <c:pt idx="49">
                  <c:v>-4.5689755478763749E-2</c:v>
                </c:pt>
                <c:pt idx="50">
                  <c:v>-2.3894175909030528E-2</c:v>
                </c:pt>
                <c:pt idx="51">
                  <c:v>-1.5288036852177415E-2</c:v>
                </c:pt>
                <c:pt idx="52">
                  <c:v>4.3740515479355362E-2</c:v>
                </c:pt>
                <c:pt idx="53">
                  <c:v>-1.0905781473274792E-2</c:v>
                </c:pt>
                <c:pt idx="54">
                  <c:v>2.3699278009920093E-2</c:v>
                </c:pt>
                <c:pt idx="55">
                  <c:v>2.9348954921314299E-2</c:v>
                </c:pt>
                <c:pt idx="56">
                  <c:v>1.9490777446508328E-2</c:v>
                </c:pt>
                <c:pt idx="57">
                  <c:v>-3.595255374737355E-2</c:v>
                </c:pt>
                <c:pt idx="58">
                  <c:v>2.6942278390943729E-2</c:v>
                </c:pt>
                <c:pt idx="59">
                  <c:v>1.2587256835913149E-2</c:v>
                </c:pt>
                <c:pt idx="60">
                  <c:v>-0.12563399013241053</c:v>
                </c:pt>
                <c:pt idx="61">
                  <c:v>-3.5118677725710569E-2</c:v>
                </c:pt>
                <c:pt idx="62">
                  <c:v>-6.2170193209110408E-2</c:v>
                </c:pt>
                <c:pt idx="63">
                  <c:v>-8.2730949474262312E-3</c:v>
                </c:pt>
                <c:pt idx="64">
                  <c:v>-1.8019696214915865E-2</c:v>
                </c:pt>
                <c:pt idx="65">
                  <c:v>5.3718000514066701E-2</c:v>
                </c:pt>
                <c:pt idx="66">
                  <c:v>4.2457748270034977E-2</c:v>
                </c:pt>
                <c:pt idx="67">
                  <c:v>-6.2995535199007274E-2</c:v>
                </c:pt>
                <c:pt idx="68">
                  <c:v>2.828960184008256E-2</c:v>
                </c:pt>
                <c:pt idx="69">
                  <c:v>-7.0912280397351707E-3</c:v>
                </c:pt>
                <c:pt idx="70">
                  <c:v>-3.3443170288348867E-2</c:v>
                </c:pt>
                <c:pt idx="71">
                  <c:v>-3.6435749920815608E-2</c:v>
                </c:pt>
                <c:pt idx="72">
                  <c:v>6.6561046262208975E-2</c:v>
                </c:pt>
                <c:pt idx="73">
                  <c:v>2.5276551877466989E-2</c:v>
                </c:pt>
                <c:pt idx="74">
                  <c:v>-6.7630941909234979E-2</c:v>
                </c:pt>
                <c:pt idx="75">
                  <c:v>6.6241039077945776E-2</c:v>
                </c:pt>
                <c:pt idx="76">
                  <c:v>6.9759542421935786E-2</c:v>
                </c:pt>
                <c:pt idx="77">
                  <c:v>1.1191195739763271E-2</c:v>
                </c:pt>
                <c:pt idx="78">
                  <c:v>-4.5303243955527712E-2</c:v>
                </c:pt>
                <c:pt idx="79">
                  <c:v>2.8921942103727463E-2</c:v>
                </c:pt>
                <c:pt idx="80">
                  <c:v>9.3973118826931757E-3</c:v>
                </c:pt>
                <c:pt idx="81">
                  <c:v>-6.3963654981180215E-2</c:v>
                </c:pt>
                <c:pt idx="82">
                  <c:v>-4.0132957826245222E-2</c:v>
                </c:pt>
                <c:pt idx="83">
                  <c:v>8.9500220558143048E-3</c:v>
                </c:pt>
                <c:pt idx="84">
                  <c:v>-3.5234728605031448E-2</c:v>
                </c:pt>
                <c:pt idx="85">
                  <c:v>4.289576219096998E-2</c:v>
                </c:pt>
                <c:pt idx="86">
                  <c:v>2.6408827689652227E-2</c:v>
                </c:pt>
                <c:pt idx="87">
                  <c:v>-2.8548065194856961E-2</c:v>
                </c:pt>
                <c:pt idx="88">
                  <c:v>-2.6737002586842584E-2</c:v>
                </c:pt>
                <c:pt idx="89">
                  <c:v>-5.3827951917719205E-3</c:v>
                </c:pt>
                <c:pt idx="90">
                  <c:v>-2.3909367735965199E-2</c:v>
                </c:pt>
                <c:pt idx="91">
                  <c:v>1.1013394077074004E-2</c:v>
                </c:pt>
                <c:pt idx="92">
                  <c:v>-1.4217346925903394E-2</c:v>
                </c:pt>
                <c:pt idx="93">
                  <c:v>7.1777240675602776E-3</c:v>
                </c:pt>
                <c:pt idx="94">
                  <c:v>1.145483897383911E-2</c:v>
                </c:pt>
                <c:pt idx="95">
                  <c:v>4.0254759773862767E-2</c:v>
                </c:pt>
                <c:pt idx="96">
                  <c:v>-3.1487381346992117E-2</c:v>
                </c:pt>
                <c:pt idx="97">
                  <c:v>-1.9234740691401638E-2</c:v>
                </c:pt>
                <c:pt idx="98">
                  <c:v>1.4917900269617541E-2</c:v>
                </c:pt>
                <c:pt idx="99">
                  <c:v>2.6560495533212301E-2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99-4ACF-AA2B-0FBBE25AA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807168"/>
        <c:axId val="160821248"/>
      </c:barChart>
      <c:lineChart>
        <c:grouping val="standard"/>
        <c:varyColors val="0"/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'11.2.5'!$Z$2:$Z$101</c:f>
              <c:numCache>
                <c:formatCode>General</c:formatCode>
                <c:ptCount val="100"/>
                <c:pt idx="0">
                  <c:v>3.1622776601683791E-2</c:v>
                </c:pt>
                <c:pt idx="1">
                  <c:v>3.1639709554980869E-2</c:v>
                </c:pt>
                <c:pt idx="2">
                  <c:v>3.1647052114893846E-2</c:v>
                </c:pt>
                <c:pt idx="3">
                  <c:v>3.169201483755326E-2</c:v>
                </c:pt>
                <c:pt idx="4">
                  <c:v>3.1758151932636598E-2</c:v>
                </c:pt>
                <c:pt idx="5">
                  <c:v>3.1865814416235774E-2</c:v>
                </c:pt>
                <c:pt idx="6">
                  <c:v>3.1885756214817679E-2</c:v>
                </c:pt>
                <c:pt idx="7">
                  <c:v>3.1913707339778684E-2</c:v>
                </c:pt>
                <c:pt idx="8">
                  <c:v>3.1919567801092688E-2</c:v>
                </c:pt>
                <c:pt idx="9">
                  <c:v>3.196146825710431E-2</c:v>
                </c:pt>
                <c:pt idx="10">
                  <c:v>3.2033086222537442E-2</c:v>
                </c:pt>
                <c:pt idx="11">
                  <c:v>3.2033147227863844E-2</c:v>
                </c:pt>
                <c:pt idx="12">
                  <c:v>3.203480528891979E-2</c:v>
                </c:pt>
                <c:pt idx="13">
                  <c:v>3.2128850705300277E-2</c:v>
                </c:pt>
                <c:pt idx="14">
                  <c:v>3.2176819225194039E-2</c:v>
                </c:pt>
                <c:pt idx="15">
                  <c:v>3.2187038862652916E-2</c:v>
                </c:pt>
                <c:pt idx="16">
                  <c:v>3.2210320244320134E-2</c:v>
                </c:pt>
                <c:pt idx="17">
                  <c:v>3.2216201781185477E-2</c:v>
                </c:pt>
                <c:pt idx="18">
                  <c:v>3.2257407393977547E-2</c:v>
                </c:pt>
                <c:pt idx="19">
                  <c:v>3.2270022394280624E-2</c:v>
                </c:pt>
                <c:pt idx="20">
                  <c:v>3.2270083799153255E-2</c:v>
                </c:pt>
                <c:pt idx="21">
                  <c:v>3.2283095016394148E-2</c:v>
                </c:pt>
                <c:pt idx="22">
                  <c:v>3.2303849562520977E-2</c:v>
                </c:pt>
                <c:pt idx="23">
                  <c:v>3.232137143962175E-2</c:v>
                </c:pt>
                <c:pt idx="24">
                  <c:v>3.2407774339253168E-2</c:v>
                </c:pt>
                <c:pt idx="25">
                  <c:v>3.2464372826134694E-2</c:v>
                </c:pt>
                <c:pt idx="26">
                  <c:v>3.2465730962188306E-2</c:v>
                </c:pt>
                <c:pt idx="27">
                  <c:v>3.2472429993485694E-2</c:v>
                </c:pt>
                <c:pt idx="28">
                  <c:v>3.248310121127565E-2</c:v>
                </c:pt>
                <c:pt idx="29">
                  <c:v>3.2524574009745649E-2</c:v>
                </c:pt>
                <c:pt idx="30">
                  <c:v>3.2531713226957512E-2</c:v>
                </c:pt>
                <c:pt idx="31">
                  <c:v>3.2535429256558938E-2</c:v>
                </c:pt>
                <c:pt idx="32">
                  <c:v>3.2535455100734037E-2</c:v>
                </c:pt>
                <c:pt idx="33">
                  <c:v>3.2535490359320275E-2</c:v>
                </c:pt>
                <c:pt idx="34">
                  <c:v>3.2536907562747359E-2</c:v>
                </c:pt>
                <c:pt idx="35">
                  <c:v>3.2617530531578169E-2</c:v>
                </c:pt>
                <c:pt idx="36">
                  <c:v>3.2630647304828717E-2</c:v>
                </c:pt>
                <c:pt idx="37">
                  <c:v>3.2733486724504456E-2</c:v>
                </c:pt>
                <c:pt idx="38">
                  <c:v>3.2766785746656271E-2</c:v>
                </c:pt>
                <c:pt idx="39">
                  <c:v>3.2930866790598451E-2</c:v>
                </c:pt>
                <c:pt idx="40">
                  <c:v>3.3043121704545111E-2</c:v>
                </c:pt>
                <c:pt idx="41">
                  <c:v>3.3046260352406286E-2</c:v>
                </c:pt>
                <c:pt idx="42">
                  <c:v>3.3056288508409533E-2</c:v>
                </c:pt>
                <c:pt idx="43">
                  <c:v>3.3160619943182458E-2</c:v>
                </c:pt>
                <c:pt idx="44">
                  <c:v>3.3160670785797992E-2</c:v>
                </c:pt>
                <c:pt idx="45">
                  <c:v>3.3175059581990733E-2</c:v>
                </c:pt>
                <c:pt idx="46">
                  <c:v>3.319331300804268E-2</c:v>
                </c:pt>
                <c:pt idx="47">
                  <c:v>3.3206105781402297E-2</c:v>
                </c:pt>
                <c:pt idx="48">
                  <c:v>3.3239095492376636E-2</c:v>
                </c:pt>
                <c:pt idx="49">
                  <c:v>3.3301840439572572E-2</c:v>
                </c:pt>
                <c:pt idx="50">
                  <c:v>3.3318980175682064E-2</c:v>
                </c:pt>
                <c:pt idx="51">
                  <c:v>3.3325994180055322E-2</c:v>
                </c:pt>
                <c:pt idx="52">
                  <c:v>3.3383354437172448E-2</c:v>
                </c:pt>
                <c:pt idx="53">
                  <c:v>3.3386916982808802E-2</c:v>
                </c:pt>
                <c:pt idx="54">
                  <c:v>3.3403735377549461E-2</c:v>
                </c:pt>
                <c:pt idx="55">
                  <c:v>3.3429511804441543E-2</c:v>
                </c:pt>
                <c:pt idx="56">
                  <c:v>3.3440873796810912E-2</c:v>
                </c:pt>
                <c:pt idx="57">
                  <c:v>3.3479504365150785E-2</c:v>
                </c:pt>
                <c:pt idx="58">
                  <c:v>3.3501178863824192E-2</c:v>
                </c:pt>
                <c:pt idx="59">
                  <c:v>3.3505907887046535E-2</c:v>
                </c:pt>
                <c:pt idx="60">
                  <c:v>3.3973720171456473E-2</c:v>
                </c:pt>
                <c:pt idx="61">
                  <c:v>3.4010003018800701E-2</c:v>
                </c:pt>
                <c:pt idx="62">
                  <c:v>3.4123460715263766E-2</c:v>
                </c:pt>
                <c:pt idx="63">
                  <c:v>3.4125466434704856E-2</c:v>
                </c:pt>
                <c:pt idx="64">
                  <c:v>3.4134980273753245E-2</c:v>
                </c:pt>
                <c:pt idx="65">
                  <c:v>3.4219411529831746E-2</c:v>
                </c:pt>
                <c:pt idx="66">
                  <c:v>3.427205051093829E-2</c:v>
                </c:pt>
                <c:pt idx="67">
                  <c:v>3.4387647798800137E-2</c:v>
                </c:pt>
                <c:pt idx="68">
                  <c:v>3.4410912866107819E-2</c:v>
                </c:pt>
                <c:pt idx="69">
                  <c:v>3.4412374159727595E-2</c:v>
                </c:pt>
                <c:pt idx="70">
                  <c:v>3.4444860089525096E-2</c:v>
                </c:pt>
                <c:pt idx="71">
                  <c:v>3.4483380262548845E-2</c:v>
                </c:pt>
                <c:pt idx="72">
                  <c:v>3.461162030432241E-2</c:v>
                </c:pt>
                <c:pt idx="73">
                  <c:v>3.4630074620771632E-2</c:v>
                </c:pt>
                <c:pt idx="74">
                  <c:v>3.476190381505697E-2</c:v>
                </c:pt>
                <c:pt idx="75">
                  <c:v>3.4887902020091781E-2</c:v>
                </c:pt>
                <c:pt idx="76">
                  <c:v>3.5027110855469647E-2</c:v>
                </c:pt>
                <c:pt idx="77">
                  <c:v>3.5030686270833049E-2</c:v>
                </c:pt>
                <c:pt idx="78">
                  <c:v>3.5089225531939564E-2</c:v>
                </c:pt>
                <c:pt idx="79">
                  <c:v>3.5113056060408952E-2</c:v>
                </c:pt>
                <c:pt idx="80">
                  <c:v>3.5115570974179861E-2</c:v>
                </c:pt>
                <c:pt idx="81">
                  <c:v>3.5231889293078883E-2</c:v>
                </c:pt>
                <c:pt idx="82">
                  <c:v>3.527757548028964E-2</c:v>
                </c:pt>
                <c:pt idx="83">
                  <c:v>3.527984605347835E-2</c:v>
                </c:pt>
                <c:pt idx="84">
                  <c:v>3.5315018189955277E-2</c:v>
                </c:pt>
                <c:pt idx="85">
                  <c:v>3.5367083603044802E-2</c:v>
                </c:pt>
                <c:pt idx="86">
                  <c:v>3.5386797749226248E-2</c:v>
                </c:pt>
                <c:pt idx="87">
                  <c:v>3.5409821222330162E-2</c:v>
                </c:pt>
                <c:pt idx="88">
                  <c:v>3.5430003861304356E-2</c:v>
                </c:pt>
                <c:pt idx="89">
                  <c:v>3.5430821646981241E-2</c:v>
                </c:pt>
                <c:pt idx="90">
                  <c:v>3.5446952454495459E-2</c:v>
                </c:pt>
                <c:pt idx="91">
                  <c:v>3.5450374158948673E-2</c:v>
                </c:pt>
                <c:pt idx="92">
                  <c:v>3.5456075557183123E-2</c:v>
                </c:pt>
                <c:pt idx="93">
                  <c:v>3.5457528585086953E-2</c:v>
                </c:pt>
                <c:pt idx="94">
                  <c:v>3.5461228969595679E-2</c:v>
                </c:pt>
                <c:pt idx="95">
                  <c:v>3.5506895828880829E-2</c:v>
                </c:pt>
                <c:pt idx="96">
                  <c:v>3.5534807749179907E-2</c:v>
                </c:pt>
                <c:pt idx="97">
                  <c:v>3.5545217853743802E-2</c:v>
                </c:pt>
                <c:pt idx="98">
                  <c:v>3.5551478165710852E-2</c:v>
                </c:pt>
                <c:pt idx="99">
                  <c:v>3.5571315966842661E-2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99-4ACF-AA2B-0FBBE25AAC98}"/>
            </c:ext>
          </c:extLst>
        </c:ser>
        <c:ser>
          <c:idx val="2"/>
          <c:order val="2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'11.2.5'!$AA$2:$AA$101</c:f>
              <c:numCache>
                <c:formatCode>General</c:formatCode>
                <c:ptCount val="100"/>
                <c:pt idx="0">
                  <c:v>-3.1622776601683791E-2</c:v>
                </c:pt>
                <c:pt idx="1">
                  <c:v>-3.1639709554980869E-2</c:v>
                </c:pt>
                <c:pt idx="2">
                  <c:v>-3.1647052114893846E-2</c:v>
                </c:pt>
                <c:pt idx="3">
                  <c:v>-3.169201483755326E-2</c:v>
                </c:pt>
                <c:pt idx="4">
                  <c:v>-3.1758151932636598E-2</c:v>
                </c:pt>
                <c:pt idx="5">
                  <c:v>-3.1865814416235774E-2</c:v>
                </c:pt>
                <c:pt idx="6">
                  <c:v>-3.1885756214817679E-2</c:v>
                </c:pt>
                <c:pt idx="7">
                  <c:v>-3.1913707339778684E-2</c:v>
                </c:pt>
                <c:pt idx="8">
                  <c:v>-3.1919567801092688E-2</c:v>
                </c:pt>
                <c:pt idx="9">
                  <c:v>-3.196146825710431E-2</c:v>
                </c:pt>
                <c:pt idx="10">
                  <c:v>-3.2033086222537442E-2</c:v>
                </c:pt>
                <c:pt idx="11">
                  <c:v>-3.2033147227863844E-2</c:v>
                </c:pt>
                <c:pt idx="12">
                  <c:v>-3.203480528891979E-2</c:v>
                </c:pt>
                <c:pt idx="13">
                  <c:v>-3.2128850705300277E-2</c:v>
                </c:pt>
                <c:pt idx="14">
                  <c:v>-3.2176819225194039E-2</c:v>
                </c:pt>
                <c:pt idx="15">
                  <c:v>-3.2187038862652916E-2</c:v>
                </c:pt>
                <c:pt idx="16">
                  <c:v>-3.2210320244320134E-2</c:v>
                </c:pt>
                <c:pt idx="17">
                  <c:v>-3.2216201781185477E-2</c:v>
                </c:pt>
                <c:pt idx="18">
                  <c:v>-3.2257407393977547E-2</c:v>
                </c:pt>
                <c:pt idx="19">
                  <c:v>-3.2270022394280624E-2</c:v>
                </c:pt>
                <c:pt idx="20">
                  <c:v>-3.2270083799153255E-2</c:v>
                </c:pt>
                <c:pt idx="21">
                  <c:v>-3.2283095016394148E-2</c:v>
                </c:pt>
                <c:pt idx="22">
                  <c:v>-3.2303849562520977E-2</c:v>
                </c:pt>
                <c:pt idx="23">
                  <c:v>-3.232137143962175E-2</c:v>
                </c:pt>
                <c:pt idx="24">
                  <c:v>-3.2407774339253168E-2</c:v>
                </c:pt>
                <c:pt idx="25">
                  <c:v>-3.2464372826134694E-2</c:v>
                </c:pt>
                <c:pt idx="26">
                  <c:v>-3.2465730962188306E-2</c:v>
                </c:pt>
                <c:pt idx="27">
                  <c:v>-3.2472429993485694E-2</c:v>
                </c:pt>
                <c:pt idx="28">
                  <c:v>-3.248310121127565E-2</c:v>
                </c:pt>
                <c:pt idx="29">
                  <c:v>-3.2524574009745649E-2</c:v>
                </c:pt>
                <c:pt idx="30">
                  <c:v>-3.2531713226957512E-2</c:v>
                </c:pt>
                <c:pt idx="31">
                  <c:v>-3.2535429256558938E-2</c:v>
                </c:pt>
                <c:pt idx="32">
                  <c:v>-3.2535455100734037E-2</c:v>
                </c:pt>
                <c:pt idx="33">
                  <c:v>-3.2535490359320275E-2</c:v>
                </c:pt>
                <c:pt idx="34">
                  <c:v>-3.2536907562747359E-2</c:v>
                </c:pt>
                <c:pt idx="35">
                  <c:v>-3.2617530531578169E-2</c:v>
                </c:pt>
                <c:pt idx="36">
                  <c:v>-3.2630647304828717E-2</c:v>
                </c:pt>
                <c:pt idx="37">
                  <c:v>-3.2733486724504456E-2</c:v>
                </c:pt>
                <c:pt idx="38">
                  <c:v>-3.2766785746656271E-2</c:v>
                </c:pt>
                <c:pt idx="39">
                  <c:v>-3.2930866790598451E-2</c:v>
                </c:pt>
                <c:pt idx="40">
                  <c:v>-3.3043121704545111E-2</c:v>
                </c:pt>
                <c:pt idx="41">
                  <c:v>-3.3046260352406286E-2</c:v>
                </c:pt>
                <c:pt idx="42">
                  <c:v>-3.3056288508409533E-2</c:v>
                </c:pt>
                <c:pt idx="43">
                  <c:v>-3.3160619943182458E-2</c:v>
                </c:pt>
                <c:pt idx="44">
                  <c:v>-3.3160670785797992E-2</c:v>
                </c:pt>
                <c:pt idx="45">
                  <c:v>-3.3175059581990733E-2</c:v>
                </c:pt>
                <c:pt idx="46">
                  <c:v>-3.319331300804268E-2</c:v>
                </c:pt>
                <c:pt idx="47">
                  <c:v>-3.3206105781402297E-2</c:v>
                </c:pt>
                <c:pt idx="48">
                  <c:v>-3.3239095492376636E-2</c:v>
                </c:pt>
                <c:pt idx="49">
                  <c:v>-3.3301840439572572E-2</c:v>
                </c:pt>
                <c:pt idx="50">
                  <c:v>-3.3318980175682064E-2</c:v>
                </c:pt>
                <c:pt idx="51">
                  <c:v>-3.3325994180055322E-2</c:v>
                </c:pt>
                <c:pt idx="52">
                  <c:v>-3.3383354437172448E-2</c:v>
                </c:pt>
                <c:pt idx="53">
                  <c:v>-3.3386916982808802E-2</c:v>
                </c:pt>
                <c:pt idx="54">
                  <c:v>-3.3403735377549461E-2</c:v>
                </c:pt>
                <c:pt idx="55">
                  <c:v>-3.3429511804441543E-2</c:v>
                </c:pt>
                <c:pt idx="56">
                  <c:v>-3.3440873796810912E-2</c:v>
                </c:pt>
                <c:pt idx="57">
                  <c:v>-3.3479504365150785E-2</c:v>
                </c:pt>
                <c:pt idx="58">
                  <c:v>-3.3501178863824192E-2</c:v>
                </c:pt>
                <c:pt idx="59">
                  <c:v>-3.3505907887046535E-2</c:v>
                </c:pt>
                <c:pt idx="60">
                  <c:v>-3.3973720171456473E-2</c:v>
                </c:pt>
                <c:pt idx="61">
                  <c:v>-3.4010003018800701E-2</c:v>
                </c:pt>
                <c:pt idx="62">
                  <c:v>-3.4123460715263766E-2</c:v>
                </c:pt>
                <c:pt idx="63">
                  <c:v>-3.4125466434704856E-2</c:v>
                </c:pt>
                <c:pt idx="64">
                  <c:v>-3.4134980273753245E-2</c:v>
                </c:pt>
                <c:pt idx="65">
                  <c:v>-3.4219411529831746E-2</c:v>
                </c:pt>
                <c:pt idx="66">
                  <c:v>-3.427205051093829E-2</c:v>
                </c:pt>
                <c:pt idx="67">
                  <c:v>-3.4387647798800137E-2</c:v>
                </c:pt>
                <c:pt idx="68">
                  <c:v>-3.4410912866107819E-2</c:v>
                </c:pt>
                <c:pt idx="69">
                  <c:v>-3.4412374159727595E-2</c:v>
                </c:pt>
                <c:pt idx="70">
                  <c:v>-3.4444860089525096E-2</c:v>
                </c:pt>
                <c:pt idx="71">
                  <c:v>-3.4483380262548845E-2</c:v>
                </c:pt>
                <c:pt idx="72">
                  <c:v>-3.461162030432241E-2</c:v>
                </c:pt>
                <c:pt idx="73">
                  <c:v>-3.4630074620771632E-2</c:v>
                </c:pt>
                <c:pt idx="74">
                  <c:v>-3.476190381505697E-2</c:v>
                </c:pt>
                <c:pt idx="75">
                  <c:v>-3.4887902020091781E-2</c:v>
                </c:pt>
                <c:pt idx="76">
                  <c:v>-3.5027110855469647E-2</c:v>
                </c:pt>
                <c:pt idx="77">
                  <c:v>-3.5030686270833049E-2</c:v>
                </c:pt>
                <c:pt idx="78">
                  <c:v>-3.5089225531939564E-2</c:v>
                </c:pt>
                <c:pt idx="79">
                  <c:v>-3.5113056060408952E-2</c:v>
                </c:pt>
                <c:pt idx="80">
                  <c:v>-3.5115570974179861E-2</c:v>
                </c:pt>
                <c:pt idx="81">
                  <c:v>-3.5231889293078883E-2</c:v>
                </c:pt>
                <c:pt idx="82">
                  <c:v>-3.527757548028964E-2</c:v>
                </c:pt>
                <c:pt idx="83">
                  <c:v>-3.527984605347835E-2</c:v>
                </c:pt>
                <c:pt idx="84">
                  <c:v>-3.5315018189955277E-2</c:v>
                </c:pt>
                <c:pt idx="85">
                  <c:v>-3.5367083603044802E-2</c:v>
                </c:pt>
                <c:pt idx="86">
                  <c:v>-3.5386797749226248E-2</c:v>
                </c:pt>
                <c:pt idx="87">
                  <c:v>-3.5409821222330162E-2</c:v>
                </c:pt>
                <c:pt idx="88">
                  <c:v>-3.5430003861304356E-2</c:v>
                </c:pt>
                <c:pt idx="89">
                  <c:v>-3.5430821646981241E-2</c:v>
                </c:pt>
                <c:pt idx="90">
                  <c:v>-3.5446952454495459E-2</c:v>
                </c:pt>
                <c:pt idx="91">
                  <c:v>-3.5450374158948673E-2</c:v>
                </c:pt>
                <c:pt idx="92">
                  <c:v>-3.5456075557183123E-2</c:v>
                </c:pt>
                <c:pt idx="93">
                  <c:v>-3.5457528585086953E-2</c:v>
                </c:pt>
                <c:pt idx="94">
                  <c:v>-3.5461228969595679E-2</c:v>
                </c:pt>
                <c:pt idx="95">
                  <c:v>-3.5506895828880829E-2</c:v>
                </c:pt>
                <c:pt idx="96">
                  <c:v>-3.5534807749179907E-2</c:v>
                </c:pt>
                <c:pt idx="97">
                  <c:v>-3.5545217853743802E-2</c:v>
                </c:pt>
                <c:pt idx="98">
                  <c:v>-3.5551478165710852E-2</c:v>
                </c:pt>
                <c:pt idx="99">
                  <c:v>-3.5571315966842661E-2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99-4ACF-AA2B-0FBBE25AA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807168"/>
        <c:axId val="160821248"/>
      </c:lineChart>
      <c:catAx>
        <c:axId val="160807168"/>
        <c:scaling>
          <c:orientation val="minMax"/>
        </c:scaling>
        <c:delete val="0"/>
        <c:axPos val="b"/>
        <c:majorTickMark val="out"/>
        <c:minorTickMark val="none"/>
        <c:tickLblPos val="nextTo"/>
        <c:crossAx val="160821248"/>
        <c:crosses val="autoZero"/>
        <c:auto val="1"/>
        <c:lblAlgn val="ctr"/>
        <c:lblOffset val="100"/>
        <c:noMultiLvlLbl val="0"/>
      </c:catAx>
      <c:valAx>
        <c:axId val="160821248"/>
        <c:scaling>
          <c:orientation val="minMax"/>
          <c:max val="0.2"/>
          <c:min val="-0.2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0807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'11.2.6-33'!$A$1:$A$10</c:f>
              <c:numCache>
                <c:formatCode>General</c:formatCode>
                <c:ptCount val="10"/>
                <c:pt idx="0">
                  <c:v>1</c:v>
                </c:pt>
                <c:pt idx="1">
                  <c:v>0.8</c:v>
                </c:pt>
                <c:pt idx="2">
                  <c:v>0.6</c:v>
                </c:pt>
                <c:pt idx="3">
                  <c:v>0.4</c:v>
                </c:pt>
                <c:pt idx="4">
                  <c:v>0.3</c:v>
                </c:pt>
                <c:pt idx="5">
                  <c:v>0.2</c:v>
                </c:pt>
                <c:pt idx="6">
                  <c:v>0.1</c:v>
                </c:pt>
                <c:pt idx="7">
                  <c:v>0.05</c:v>
                </c:pt>
                <c:pt idx="8">
                  <c:v>0.02</c:v>
                </c:pt>
                <c:pt idx="9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0E-453A-9647-392C4F82F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893568"/>
        <c:axId val="160956800"/>
      </c:barChart>
      <c:catAx>
        <c:axId val="160893568"/>
        <c:scaling>
          <c:orientation val="minMax"/>
        </c:scaling>
        <c:delete val="0"/>
        <c:axPos val="b"/>
        <c:majorTickMark val="out"/>
        <c:minorTickMark val="none"/>
        <c:tickLblPos val="none"/>
        <c:crossAx val="160956800"/>
        <c:crosses val="autoZero"/>
        <c:auto val="1"/>
        <c:lblAlgn val="ctr"/>
        <c:lblOffset val="100"/>
        <c:noMultiLvlLbl val="0"/>
      </c:catAx>
      <c:valAx>
        <c:axId val="160956800"/>
        <c:scaling>
          <c:orientation val="minMax"/>
          <c:max val="1"/>
          <c:min val="-1"/>
        </c:scaling>
        <c:delete val="0"/>
        <c:axPos val="l"/>
        <c:numFmt formatCode="General" sourceLinked="1"/>
        <c:majorTickMark val="out"/>
        <c:minorTickMark val="none"/>
        <c:tickLblPos val="nextTo"/>
        <c:crossAx val="160893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'11.2.6-33'!$B$1:$B$10</c:f>
              <c:numCache>
                <c:formatCode>General</c:formatCode>
                <c:ptCount val="10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D6-4CC2-830E-735E324B29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967680"/>
        <c:axId val="160985856"/>
      </c:barChart>
      <c:catAx>
        <c:axId val="160967680"/>
        <c:scaling>
          <c:orientation val="minMax"/>
        </c:scaling>
        <c:delete val="0"/>
        <c:axPos val="b"/>
        <c:majorTickMark val="out"/>
        <c:minorTickMark val="none"/>
        <c:tickLblPos val="none"/>
        <c:crossAx val="160985856"/>
        <c:crosses val="autoZero"/>
        <c:auto val="1"/>
        <c:lblAlgn val="ctr"/>
        <c:lblOffset val="100"/>
        <c:noMultiLvlLbl val="0"/>
      </c:catAx>
      <c:valAx>
        <c:axId val="160985856"/>
        <c:scaling>
          <c:orientation val="minMax"/>
          <c:max val="1"/>
          <c:min val="-1"/>
        </c:scaling>
        <c:delete val="0"/>
        <c:axPos val="l"/>
        <c:numFmt formatCode="General" sourceLinked="1"/>
        <c:majorTickMark val="out"/>
        <c:minorTickMark val="none"/>
        <c:tickLblPos val="nextTo"/>
        <c:crossAx val="160967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'11.2.6-33'!$O$1:$O$10</c:f>
              <c:numCache>
                <c:formatCode>General</c:formatCode>
                <c:ptCount val="10"/>
                <c:pt idx="0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B2-44DC-8179-52979377C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000832"/>
        <c:axId val="161006720"/>
      </c:barChart>
      <c:catAx>
        <c:axId val="161000832"/>
        <c:scaling>
          <c:orientation val="minMax"/>
        </c:scaling>
        <c:delete val="0"/>
        <c:axPos val="b"/>
        <c:majorTickMark val="out"/>
        <c:minorTickMark val="none"/>
        <c:tickLblPos val="none"/>
        <c:crossAx val="161006720"/>
        <c:crosses val="autoZero"/>
        <c:auto val="1"/>
        <c:lblAlgn val="ctr"/>
        <c:lblOffset val="100"/>
        <c:noMultiLvlLbl val="0"/>
      </c:catAx>
      <c:valAx>
        <c:axId val="161006720"/>
        <c:scaling>
          <c:orientation val="minMax"/>
          <c:max val="1"/>
          <c:min val="-1"/>
        </c:scaling>
        <c:delete val="0"/>
        <c:axPos val="l"/>
        <c:numFmt formatCode="General" sourceLinked="1"/>
        <c:majorTickMark val="out"/>
        <c:minorTickMark val="none"/>
        <c:tickLblPos val="nextTo"/>
        <c:crossAx val="161000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'11.2.6-33'!$A$15:$A$24</c:f>
              <c:numCache>
                <c:formatCode>General</c:formatCode>
                <c:ptCount val="10"/>
                <c:pt idx="0">
                  <c:v>1</c:v>
                </c:pt>
                <c:pt idx="1">
                  <c:v>-0.8</c:v>
                </c:pt>
                <c:pt idx="2">
                  <c:v>0.6</c:v>
                </c:pt>
                <c:pt idx="3">
                  <c:v>-0.4</c:v>
                </c:pt>
                <c:pt idx="4">
                  <c:v>0.3</c:v>
                </c:pt>
                <c:pt idx="5">
                  <c:v>-0.2</c:v>
                </c:pt>
                <c:pt idx="6">
                  <c:v>0.1</c:v>
                </c:pt>
                <c:pt idx="7">
                  <c:v>-0.05</c:v>
                </c:pt>
                <c:pt idx="8">
                  <c:v>0.02</c:v>
                </c:pt>
                <c:pt idx="9">
                  <c:v>-0.01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25-48A1-85AA-81EA8405F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026048"/>
        <c:axId val="161027584"/>
      </c:barChart>
      <c:catAx>
        <c:axId val="161026048"/>
        <c:scaling>
          <c:orientation val="minMax"/>
        </c:scaling>
        <c:delete val="0"/>
        <c:axPos val="b"/>
        <c:majorTickMark val="out"/>
        <c:minorTickMark val="none"/>
        <c:tickLblPos val="none"/>
        <c:crossAx val="161027584"/>
        <c:crosses val="autoZero"/>
        <c:auto val="1"/>
        <c:lblAlgn val="ctr"/>
        <c:lblOffset val="100"/>
        <c:noMultiLvlLbl val="0"/>
      </c:catAx>
      <c:valAx>
        <c:axId val="161027584"/>
        <c:scaling>
          <c:orientation val="minMax"/>
          <c:max val="1"/>
          <c:min val="-1"/>
        </c:scaling>
        <c:delete val="0"/>
        <c:axPos val="l"/>
        <c:numFmt formatCode="General" sourceLinked="1"/>
        <c:majorTickMark val="out"/>
        <c:minorTickMark val="none"/>
        <c:tickLblPos val="nextTo"/>
        <c:crossAx val="161026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'11.2.6-33'!$I$15:$I$24</c:f>
              <c:numCache>
                <c:formatCode>General</c:formatCode>
                <c:ptCount val="10"/>
                <c:pt idx="0">
                  <c:v>1</c:v>
                </c:pt>
                <c:pt idx="1">
                  <c:v>0.8</c:v>
                </c:pt>
                <c:pt idx="2">
                  <c:v>0.6</c:v>
                </c:pt>
                <c:pt idx="3">
                  <c:v>0.4</c:v>
                </c:pt>
                <c:pt idx="4">
                  <c:v>0.3</c:v>
                </c:pt>
                <c:pt idx="5">
                  <c:v>0.4</c:v>
                </c:pt>
                <c:pt idx="6">
                  <c:v>0.3</c:v>
                </c:pt>
                <c:pt idx="7">
                  <c:v>0.2</c:v>
                </c:pt>
                <c:pt idx="8">
                  <c:v>0.3</c:v>
                </c:pt>
                <c:pt idx="9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D3-4E38-9C25-4EECBD8C89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042816"/>
        <c:axId val="161044352"/>
      </c:barChart>
      <c:catAx>
        <c:axId val="161042816"/>
        <c:scaling>
          <c:orientation val="minMax"/>
        </c:scaling>
        <c:delete val="0"/>
        <c:axPos val="b"/>
        <c:majorTickMark val="out"/>
        <c:minorTickMark val="none"/>
        <c:tickLblPos val="none"/>
        <c:crossAx val="161044352"/>
        <c:crosses val="autoZero"/>
        <c:auto val="1"/>
        <c:lblAlgn val="ctr"/>
        <c:lblOffset val="100"/>
        <c:noMultiLvlLbl val="0"/>
      </c:catAx>
      <c:valAx>
        <c:axId val="161044352"/>
        <c:scaling>
          <c:orientation val="minMax"/>
          <c:max val="1"/>
          <c:min val="-1"/>
        </c:scaling>
        <c:delete val="0"/>
        <c:axPos val="l"/>
        <c:numFmt formatCode="General" sourceLinked="1"/>
        <c:majorTickMark val="out"/>
        <c:minorTickMark val="none"/>
        <c:tickLblPos val="nextTo"/>
        <c:crossAx val="161042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'11.2.6-33'!$B$15:$B$24</c:f>
              <c:numCache>
                <c:formatCode>General</c:formatCode>
                <c:ptCount val="10"/>
                <c:pt idx="0">
                  <c:v>1</c:v>
                </c:pt>
                <c:pt idx="1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4D-4A8A-8E5E-3A4284DA27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067776"/>
        <c:axId val="161069312"/>
      </c:barChart>
      <c:catAx>
        <c:axId val="161067776"/>
        <c:scaling>
          <c:orientation val="minMax"/>
        </c:scaling>
        <c:delete val="0"/>
        <c:axPos val="b"/>
        <c:majorTickMark val="out"/>
        <c:minorTickMark val="none"/>
        <c:tickLblPos val="none"/>
        <c:crossAx val="161069312"/>
        <c:crosses val="autoZero"/>
        <c:auto val="1"/>
        <c:lblAlgn val="ctr"/>
        <c:lblOffset val="100"/>
        <c:noMultiLvlLbl val="0"/>
      </c:catAx>
      <c:valAx>
        <c:axId val="161069312"/>
        <c:scaling>
          <c:orientation val="minMax"/>
          <c:max val="1"/>
          <c:min val="-1"/>
        </c:scaling>
        <c:delete val="0"/>
        <c:axPos val="l"/>
        <c:numFmt formatCode="General" sourceLinked="1"/>
        <c:majorTickMark val="out"/>
        <c:minorTickMark val="none"/>
        <c:tickLblPos val="nextTo"/>
        <c:crossAx val="161067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'11.2.6-33'!$B$29:$B$39</c:f>
              <c:numCache>
                <c:formatCode>General</c:formatCode>
                <c:ptCount val="11"/>
                <c:pt idx="0">
                  <c:v>-1</c:v>
                </c:pt>
                <c:pt idx="1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12-4810-8AFD-87E6BBC26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092736"/>
        <c:axId val="161094272"/>
      </c:barChart>
      <c:catAx>
        <c:axId val="161092736"/>
        <c:scaling>
          <c:orientation val="minMax"/>
        </c:scaling>
        <c:delete val="0"/>
        <c:axPos val="b"/>
        <c:majorTickMark val="out"/>
        <c:minorTickMark val="none"/>
        <c:tickLblPos val="none"/>
        <c:crossAx val="161094272"/>
        <c:crosses val="autoZero"/>
        <c:auto val="1"/>
        <c:lblAlgn val="ctr"/>
        <c:lblOffset val="100"/>
        <c:noMultiLvlLbl val="0"/>
      </c:catAx>
      <c:valAx>
        <c:axId val="161094272"/>
        <c:scaling>
          <c:orientation val="minMax"/>
          <c:max val="1"/>
          <c:min val="-1"/>
        </c:scaling>
        <c:delete val="0"/>
        <c:axPos val="l"/>
        <c:numFmt formatCode="General" sourceLinked="1"/>
        <c:majorTickMark val="out"/>
        <c:minorTickMark val="none"/>
        <c:tickLblPos val="nextTo"/>
        <c:crossAx val="161092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'11.1.1'!$C$1:$C$100</c:f>
              <c:numCache>
                <c:formatCode>General</c:formatCode>
                <c:ptCount val="100"/>
                <c:pt idx="0">
                  <c:v>9.525167455189365E-2</c:v>
                </c:pt>
                <c:pt idx="1">
                  <c:v>0.10785256073499472</c:v>
                </c:pt>
                <c:pt idx="2">
                  <c:v>0.38066202518175651</c:v>
                </c:pt>
                <c:pt idx="3">
                  <c:v>-4.3689798351746578E-2</c:v>
                </c:pt>
                <c:pt idx="4">
                  <c:v>-0.50586019507241842</c:v>
                </c:pt>
                <c:pt idx="5">
                  <c:v>-0.48005117632074223</c:v>
                </c:pt>
                <c:pt idx="6">
                  <c:v>-0.45883433970508447</c:v>
                </c:pt>
                <c:pt idx="7">
                  <c:v>2.5902897695197158E-2</c:v>
                </c:pt>
                <c:pt idx="8">
                  <c:v>-0.4240928893236644</c:v>
                </c:pt>
                <c:pt idx="9">
                  <c:v>-0.5675480776356796</c:v>
                </c:pt>
                <c:pt idx="10">
                  <c:v>-0.5434945710026029</c:v>
                </c:pt>
                <c:pt idx="11">
                  <c:v>-7.869297667968711E-2</c:v>
                </c:pt>
                <c:pt idx="12">
                  <c:v>-0.32520754940273022</c:v>
                </c:pt>
                <c:pt idx="13">
                  <c:v>-0.57959839398244295</c:v>
                </c:pt>
                <c:pt idx="14">
                  <c:v>-1.0255754804143375</c:v>
                </c:pt>
                <c:pt idx="15">
                  <c:v>-1.0058077583126577</c:v>
                </c:pt>
                <c:pt idx="16">
                  <c:v>-1.2182304450560666</c:v>
                </c:pt>
                <c:pt idx="17">
                  <c:v>-0.74796545814116033</c:v>
                </c:pt>
                <c:pt idx="18">
                  <c:v>-1.1298313907983353</c:v>
                </c:pt>
                <c:pt idx="19">
                  <c:v>-0.79797662798431634</c:v>
                </c:pt>
                <c:pt idx="20">
                  <c:v>-1.1433919207731078</c:v>
                </c:pt>
                <c:pt idx="21">
                  <c:v>-1.2074466296768476</c:v>
                </c:pt>
                <c:pt idx="22">
                  <c:v>-1.3905882862790315</c:v>
                </c:pt>
                <c:pt idx="23">
                  <c:v>-1.344621526119655</c:v>
                </c:pt>
                <c:pt idx="24">
                  <c:v>-1.7389358971247968</c:v>
                </c:pt>
                <c:pt idx="25">
                  <c:v>-1.780956509623485</c:v>
                </c:pt>
                <c:pt idx="26">
                  <c:v>-2.0861960976952396</c:v>
                </c:pt>
                <c:pt idx="27">
                  <c:v>-1.9999016536657912</c:v>
                </c:pt>
                <c:pt idx="28">
                  <c:v>-1.9687411908212478</c:v>
                </c:pt>
                <c:pt idx="29">
                  <c:v>-1.7146237197503464</c:v>
                </c:pt>
                <c:pt idx="30">
                  <c:v>-1.7220571056220484</c:v>
                </c:pt>
                <c:pt idx="31">
                  <c:v>-1.4878430494990313</c:v>
                </c:pt>
                <c:pt idx="32">
                  <c:v>-1.1179013581868793</c:v>
                </c:pt>
                <c:pt idx="33">
                  <c:v>-1.2126197745002303</c:v>
                </c:pt>
                <c:pt idx="34">
                  <c:v>-0.88379537701958277</c:v>
                </c:pt>
                <c:pt idx="35">
                  <c:v>-1.0793853029109841</c:v>
                </c:pt>
                <c:pt idx="36">
                  <c:v>-0.74810863123054738</c:v>
                </c:pt>
                <c:pt idx="37">
                  <c:v>-0.86764676616749226</c:v>
                </c:pt>
                <c:pt idx="38">
                  <c:v>-0.53949012134650287</c:v>
                </c:pt>
                <c:pt idx="39">
                  <c:v>-0.25903249439449505</c:v>
                </c:pt>
                <c:pt idx="40">
                  <c:v>-0.61368020839139303</c:v>
                </c:pt>
                <c:pt idx="41">
                  <c:v>-0.70203990081023382</c:v>
                </c:pt>
                <c:pt idx="42">
                  <c:v>-0.83143856401906024</c:v>
                </c:pt>
                <c:pt idx="43">
                  <c:v>-1.2064307880873377</c:v>
                </c:pt>
                <c:pt idx="44">
                  <c:v>-1.3853593514820077</c:v>
                </c:pt>
                <c:pt idx="45">
                  <c:v>-1.4756985342333035</c:v>
                </c:pt>
                <c:pt idx="46">
                  <c:v>-1.759713513605099</c:v>
                </c:pt>
                <c:pt idx="47">
                  <c:v>-2.1720506239778281</c:v>
                </c:pt>
                <c:pt idx="48">
                  <c:v>-1.8091318527101343</c:v>
                </c:pt>
                <c:pt idx="49">
                  <c:v>-1.7734892367980308</c:v>
                </c:pt>
                <c:pt idx="50">
                  <c:v>-2.2410052664955176</c:v>
                </c:pt>
                <c:pt idx="51">
                  <c:v>-2.5541349393604342</c:v>
                </c:pt>
                <c:pt idx="52">
                  <c:v>-2.7964844563504814</c:v>
                </c:pt>
                <c:pt idx="53">
                  <c:v>-2.3519731734869085</c:v>
                </c:pt>
                <c:pt idx="54">
                  <c:v>-2.8153827114354391</c:v>
                </c:pt>
                <c:pt idx="55">
                  <c:v>-2.5197138019900622</c:v>
                </c:pt>
                <c:pt idx="56">
                  <c:v>-2.9383156086533084</c:v>
                </c:pt>
                <c:pt idx="57">
                  <c:v>-3.3078287240507001</c:v>
                </c:pt>
                <c:pt idx="58">
                  <c:v>-3.403332388565417</c:v>
                </c:pt>
                <c:pt idx="59">
                  <c:v>-2.975153526024183</c:v>
                </c:pt>
                <c:pt idx="60">
                  <c:v>-2.5276907245822553</c:v>
                </c:pt>
                <c:pt idx="61">
                  <c:v>-2.7581324004639134</c:v>
                </c:pt>
                <c:pt idx="62">
                  <c:v>-2.3848386761308955</c:v>
                </c:pt>
                <c:pt idx="63">
                  <c:v>-2.2206227735246609</c:v>
                </c:pt>
                <c:pt idx="64">
                  <c:v>-2.1518810978552043</c:v>
                </c:pt>
                <c:pt idx="65">
                  <c:v>-1.9320616037776315</c:v>
                </c:pt>
                <c:pt idx="66">
                  <c:v>-2.2107846417836754</c:v>
                </c:pt>
                <c:pt idx="67">
                  <c:v>-2.4465052826005769</c:v>
                </c:pt>
                <c:pt idx="68">
                  <c:v>-2.3555577510556489</c:v>
                </c:pt>
                <c:pt idx="69">
                  <c:v>-2.1155467814700533</c:v>
                </c:pt>
                <c:pt idx="70">
                  <c:v>-1.8541303214046132</c:v>
                </c:pt>
                <c:pt idx="71">
                  <c:v>-1.778717813441524</c:v>
                </c:pt>
                <c:pt idx="72">
                  <c:v>-1.6476038723956306</c:v>
                </c:pt>
                <c:pt idx="73">
                  <c:v>-1.7173843526744434</c:v>
                </c:pt>
                <c:pt idx="74">
                  <c:v>-1.7642075383271374</c:v>
                </c:pt>
                <c:pt idx="75">
                  <c:v>-1.3066443728163584</c:v>
                </c:pt>
                <c:pt idx="76">
                  <c:v>-1.1872298106352202</c:v>
                </c:pt>
                <c:pt idx="77">
                  <c:v>-1.2070126868469804</c:v>
                </c:pt>
                <c:pt idx="78">
                  <c:v>-1.0179945788217446</c:v>
                </c:pt>
                <c:pt idx="79">
                  <c:v>-1.051629045125988</c:v>
                </c:pt>
                <c:pt idx="80">
                  <c:v>-0.95278425911971221</c:v>
                </c:pt>
                <c:pt idx="81">
                  <c:v>-1.02433401261553</c:v>
                </c:pt>
                <c:pt idx="82">
                  <c:v>-1.4614743756735655</c:v>
                </c:pt>
                <c:pt idx="83">
                  <c:v>-1.6228058777609928</c:v>
                </c:pt>
                <c:pt idx="84">
                  <c:v>-1.8913269001326882</c:v>
                </c:pt>
                <c:pt idx="85">
                  <c:v>-1.4364768238233254</c:v>
                </c:pt>
                <c:pt idx="86">
                  <c:v>-1.918654417168062</c:v>
                </c:pt>
                <c:pt idx="87">
                  <c:v>-2.1891477591172004</c:v>
                </c:pt>
                <c:pt idx="88">
                  <c:v>-2.5164075589298718</c:v>
                </c:pt>
                <c:pt idx="89">
                  <c:v>-2.9727726688908338</c:v>
                </c:pt>
                <c:pt idx="90">
                  <c:v>-2.544475691159251</c:v>
                </c:pt>
                <c:pt idx="91">
                  <c:v>-2.1654441608371204</c:v>
                </c:pt>
                <c:pt idx="92">
                  <c:v>-1.7988356100448639</c:v>
                </c:pt>
                <c:pt idx="93">
                  <c:v>-1.5139114351694258</c:v>
                </c:pt>
                <c:pt idx="94">
                  <c:v>-1.0714862127517735</c:v>
                </c:pt>
                <c:pt idx="95">
                  <c:v>-1.0738980473578297</c:v>
                </c:pt>
                <c:pt idx="96">
                  <c:v>-1.026568080513079</c:v>
                </c:pt>
                <c:pt idx="97">
                  <c:v>-0.86227463872479859</c:v>
                </c:pt>
                <c:pt idx="98">
                  <c:v>-0.49102293437879085</c:v>
                </c:pt>
                <c:pt idx="99">
                  <c:v>-0.90698601238924192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F4-4782-8A57-1664FAE810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582656"/>
        <c:axId val="160600832"/>
      </c:lineChart>
      <c:catAx>
        <c:axId val="160582656"/>
        <c:scaling>
          <c:orientation val="minMax"/>
        </c:scaling>
        <c:delete val="1"/>
        <c:axPos val="b"/>
        <c:majorTickMark val="out"/>
        <c:minorTickMark val="none"/>
        <c:tickLblPos val="none"/>
        <c:crossAx val="160600832"/>
        <c:crosses val="autoZero"/>
        <c:auto val="1"/>
        <c:lblAlgn val="ctr"/>
        <c:lblOffset val="100"/>
        <c:noMultiLvlLbl val="0"/>
      </c:catAx>
      <c:valAx>
        <c:axId val="16060083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605826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'11.2.6-33'!$A$29:$A$39</c:f>
              <c:numCache>
                <c:formatCode>General</c:formatCode>
                <c:ptCount val="11"/>
                <c:pt idx="0">
                  <c:v>1</c:v>
                </c:pt>
                <c:pt idx="1">
                  <c:v>-0.5</c:v>
                </c:pt>
                <c:pt idx="2">
                  <c:v>-0.6</c:v>
                </c:pt>
                <c:pt idx="3">
                  <c:v>-0.5</c:v>
                </c:pt>
                <c:pt idx="4">
                  <c:v>0.4</c:v>
                </c:pt>
                <c:pt idx="5">
                  <c:v>0.5</c:v>
                </c:pt>
                <c:pt idx="6">
                  <c:v>0.4</c:v>
                </c:pt>
                <c:pt idx="7">
                  <c:v>-0.2</c:v>
                </c:pt>
                <c:pt idx="8">
                  <c:v>-0.3</c:v>
                </c:pt>
                <c:pt idx="9">
                  <c:v>-0.2</c:v>
                </c:pt>
                <c:pt idx="1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05-490C-9ADF-1E272C8D1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121792"/>
        <c:axId val="161123328"/>
      </c:barChart>
      <c:catAx>
        <c:axId val="161121792"/>
        <c:scaling>
          <c:orientation val="minMax"/>
        </c:scaling>
        <c:delete val="0"/>
        <c:axPos val="b"/>
        <c:majorTickMark val="out"/>
        <c:minorTickMark val="none"/>
        <c:tickLblPos val="none"/>
        <c:crossAx val="161123328"/>
        <c:crosses val="autoZero"/>
        <c:auto val="1"/>
        <c:lblAlgn val="ctr"/>
        <c:lblOffset val="100"/>
        <c:noMultiLvlLbl val="0"/>
      </c:catAx>
      <c:valAx>
        <c:axId val="161123328"/>
        <c:scaling>
          <c:orientation val="minMax"/>
          <c:max val="1"/>
          <c:min val="-1"/>
        </c:scaling>
        <c:delete val="0"/>
        <c:axPos val="l"/>
        <c:numFmt formatCode="General" sourceLinked="1"/>
        <c:majorTickMark val="out"/>
        <c:minorTickMark val="none"/>
        <c:tickLblPos val="nextTo"/>
        <c:crossAx val="161121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'11.2.6-33'!$O$29:$O$39</c:f>
              <c:numCache>
                <c:formatCode>General</c:formatCode>
                <c:ptCount val="11"/>
                <c:pt idx="0">
                  <c:v>1</c:v>
                </c:pt>
                <c:pt idx="1">
                  <c:v>-0.8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7-4BC4-AEAB-43C2F108BD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142656"/>
        <c:axId val="161144192"/>
      </c:barChart>
      <c:catAx>
        <c:axId val="161142656"/>
        <c:scaling>
          <c:orientation val="minMax"/>
        </c:scaling>
        <c:delete val="0"/>
        <c:axPos val="b"/>
        <c:majorTickMark val="out"/>
        <c:minorTickMark val="none"/>
        <c:tickLblPos val="none"/>
        <c:crossAx val="161144192"/>
        <c:crosses val="autoZero"/>
        <c:auto val="1"/>
        <c:lblAlgn val="ctr"/>
        <c:lblOffset val="100"/>
        <c:noMultiLvlLbl val="0"/>
      </c:catAx>
      <c:valAx>
        <c:axId val="161144192"/>
        <c:scaling>
          <c:orientation val="minMax"/>
          <c:max val="1"/>
          <c:min val="-1"/>
        </c:scaling>
        <c:delete val="0"/>
        <c:axPos val="l"/>
        <c:numFmt formatCode="General" sourceLinked="1"/>
        <c:majorTickMark val="out"/>
        <c:minorTickMark val="none"/>
        <c:tickLblPos val="nextTo"/>
        <c:crossAx val="161142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'11.2.6-33'!$A$42:$A$51</c:f>
              <c:numCache>
                <c:formatCode>General</c:formatCode>
                <c:ptCount val="10"/>
                <c:pt idx="0">
                  <c:v>-1</c:v>
                </c:pt>
                <c:pt idx="1">
                  <c:v>-0.8</c:v>
                </c:pt>
                <c:pt idx="2">
                  <c:v>-0.6</c:v>
                </c:pt>
                <c:pt idx="3">
                  <c:v>-0.4</c:v>
                </c:pt>
                <c:pt idx="4">
                  <c:v>-0.3</c:v>
                </c:pt>
                <c:pt idx="5">
                  <c:v>-0.2</c:v>
                </c:pt>
                <c:pt idx="6">
                  <c:v>-0.1</c:v>
                </c:pt>
                <c:pt idx="7">
                  <c:v>-0.05</c:v>
                </c:pt>
                <c:pt idx="8">
                  <c:v>-0.02</c:v>
                </c:pt>
                <c:pt idx="9">
                  <c:v>-0.01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BB-41C1-AE7D-AA814A6B64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159424"/>
        <c:axId val="161181696"/>
      </c:barChart>
      <c:catAx>
        <c:axId val="161159424"/>
        <c:scaling>
          <c:orientation val="minMax"/>
        </c:scaling>
        <c:delete val="0"/>
        <c:axPos val="b"/>
        <c:majorTickMark val="out"/>
        <c:minorTickMark val="none"/>
        <c:tickLblPos val="none"/>
        <c:crossAx val="161181696"/>
        <c:crosses val="autoZero"/>
        <c:auto val="1"/>
        <c:lblAlgn val="ctr"/>
        <c:lblOffset val="100"/>
        <c:noMultiLvlLbl val="0"/>
      </c:catAx>
      <c:valAx>
        <c:axId val="161181696"/>
        <c:scaling>
          <c:orientation val="minMax"/>
          <c:max val="1"/>
          <c:min val="-1"/>
        </c:scaling>
        <c:delete val="0"/>
        <c:axPos val="l"/>
        <c:numFmt formatCode="General" sourceLinked="1"/>
        <c:majorTickMark val="out"/>
        <c:minorTickMark val="none"/>
        <c:tickLblPos val="nextTo"/>
        <c:crossAx val="161159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'11.2.6-33'!$B$42:$B$51</c:f>
              <c:numCache>
                <c:formatCode>General</c:formatCode>
                <c:ptCount val="10"/>
                <c:pt idx="0">
                  <c:v>-1</c:v>
                </c:pt>
                <c:pt idx="1">
                  <c:v>-0.8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47-4392-8093-09AF4ED6D3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192576"/>
        <c:axId val="161198464"/>
      </c:barChart>
      <c:catAx>
        <c:axId val="161192576"/>
        <c:scaling>
          <c:orientation val="minMax"/>
        </c:scaling>
        <c:delete val="0"/>
        <c:axPos val="b"/>
        <c:majorTickMark val="out"/>
        <c:minorTickMark val="none"/>
        <c:tickLblPos val="none"/>
        <c:crossAx val="161198464"/>
        <c:crosses val="autoZero"/>
        <c:auto val="1"/>
        <c:lblAlgn val="ctr"/>
        <c:lblOffset val="100"/>
        <c:noMultiLvlLbl val="0"/>
      </c:catAx>
      <c:valAx>
        <c:axId val="161198464"/>
        <c:scaling>
          <c:orientation val="minMax"/>
          <c:max val="1"/>
          <c:min val="-1"/>
        </c:scaling>
        <c:delete val="0"/>
        <c:axPos val="l"/>
        <c:numFmt formatCode="General" sourceLinked="1"/>
        <c:majorTickMark val="out"/>
        <c:minorTickMark val="none"/>
        <c:tickLblPos val="nextTo"/>
        <c:crossAx val="161192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'11.2.6-33'!$O$42:$O$53</c:f>
              <c:numCache>
                <c:formatCode>General</c:formatCode>
                <c:ptCount val="12"/>
                <c:pt idx="0">
                  <c:v>1</c:v>
                </c:pt>
                <c:pt idx="1">
                  <c:v>0.8</c:v>
                </c:pt>
                <c:pt idx="2">
                  <c:v>0.7</c:v>
                </c:pt>
                <c:pt idx="3">
                  <c:v>-0.5</c:v>
                </c:pt>
                <c:pt idx="4">
                  <c:v>-0.6</c:v>
                </c:pt>
                <c:pt idx="5">
                  <c:v>-0.5</c:v>
                </c:pt>
                <c:pt idx="6">
                  <c:v>0.3</c:v>
                </c:pt>
                <c:pt idx="7">
                  <c:v>0.4</c:v>
                </c:pt>
                <c:pt idx="8">
                  <c:v>0.3</c:v>
                </c:pt>
                <c:pt idx="9">
                  <c:v>-0.1</c:v>
                </c:pt>
                <c:pt idx="10">
                  <c:v>-0.2</c:v>
                </c:pt>
                <c:pt idx="11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21-4350-8E93-0475885447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205248"/>
        <c:axId val="161227520"/>
      </c:barChart>
      <c:catAx>
        <c:axId val="161205248"/>
        <c:scaling>
          <c:orientation val="minMax"/>
        </c:scaling>
        <c:delete val="0"/>
        <c:axPos val="b"/>
        <c:majorTickMark val="out"/>
        <c:minorTickMark val="none"/>
        <c:tickLblPos val="none"/>
        <c:crossAx val="161227520"/>
        <c:crosses val="autoZero"/>
        <c:auto val="1"/>
        <c:lblAlgn val="ctr"/>
        <c:lblOffset val="100"/>
        <c:noMultiLvlLbl val="0"/>
      </c:catAx>
      <c:valAx>
        <c:axId val="161227520"/>
        <c:scaling>
          <c:orientation val="minMax"/>
          <c:max val="1"/>
          <c:min val="-1"/>
        </c:scaling>
        <c:delete val="0"/>
        <c:axPos val="l"/>
        <c:numFmt formatCode="General" sourceLinked="1"/>
        <c:majorTickMark val="out"/>
        <c:minorTickMark val="none"/>
        <c:tickLblPos val="nextTo"/>
        <c:crossAx val="161205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First</a:t>
            </a:r>
            <a:r>
              <a:rPr lang="en-US" sz="1400" baseline="0"/>
              <a:t> Differences</a:t>
            </a:r>
            <a:endParaRPr lang="en-US" sz="1400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'11.2.2.1-3'!$C$2:$C$300</c:f>
              <c:numCache>
                <c:formatCode>General</c:formatCode>
                <c:ptCount val="299"/>
                <c:pt idx="0">
                  <c:v>1.1803945199062582</c:v>
                </c:pt>
                <c:pt idx="1">
                  <c:v>1.2119403436372522</c:v>
                </c:pt>
                <c:pt idx="2">
                  <c:v>-2.5225835997844115</c:v>
                </c:pt>
                <c:pt idx="3">
                  <c:v>0.80802919910638593</c:v>
                </c:pt>
                <c:pt idx="4">
                  <c:v>0.58610453379515093</c:v>
                </c:pt>
                <c:pt idx="5">
                  <c:v>-0.26238353711960372</c:v>
                </c:pt>
                <c:pt idx="6">
                  <c:v>1.7525076145830099</c:v>
                </c:pt>
                <c:pt idx="7">
                  <c:v>-2.2614722183789127</c:v>
                </c:pt>
                <c:pt idx="8">
                  <c:v>-9.744667295308318E-2</c:v>
                </c:pt>
                <c:pt idx="9">
                  <c:v>0.11714405445673037</c:v>
                </c:pt>
                <c:pt idx="10">
                  <c:v>1.5309660739148967</c:v>
                </c:pt>
                <c:pt idx="11">
                  <c:v>-0.88139813669840805</c:v>
                </c:pt>
                <c:pt idx="12">
                  <c:v>-0.7420180736517068</c:v>
                </c:pt>
                <c:pt idx="13">
                  <c:v>0.54596284826402552</c:v>
                </c:pt>
                <c:pt idx="14">
                  <c:v>0.98614236776484177</c:v>
                </c:pt>
                <c:pt idx="15">
                  <c:v>-0.61587002164742444</c:v>
                </c:pt>
                <c:pt idx="16">
                  <c:v>-0.53732833293906879</c:v>
                </c:pt>
                <c:pt idx="17">
                  <c:v>-0.54623342293780297</c:v>
                </c:pt>
                <c:pt idx="18">
                  <c:v>1.2460770903999219</c:v>
                </c:pt>
                <c:pt idx="19">
                  <c:v>-1.7368950011587003</c:v>
                </c:pt>
                <c:pt idx="20">
                  <c:v>1.0278949957864825</c:v>
                </c:pt>
                <c:pt idx="21">
                  <c:v>2.0340235096227843</c:v>
                </c:pt>
                <c:pt idx="22">
                  <c:v>-1.2877137578470865</c:v>
                </c:pt>
                <c:pt idx="23">
                  <c:v>-2.3110339952836512</c:v>
                </c:pt>
                <c:pt idx="24">
                  <c:v>1.0977021247526864</c:v>
                </c:pt>
                <c:pt idx="25">
                  <c:v>-0.528099235452828</c:v>
                </c:pt>
                <c:pt idx="26">
                  <c:v>-0.4353296390036121</c:v>
                </c:pt>
                <c:pt idx="27">
                  <c:v>0.79407072917092592</c:v>
                </c:pt>
                <c:pt idx="28">
                  <c:v>0.43934960558544844</c:v>
                </c:pt>
                <c:pt idx="29">
                  <c:v>0.80675818026065826</c:v>
                </c:pt>
                <c:pt idx="30">
                  <c:v>-0.67371502154855989</c:v>
                </c:pt>
                <c:pt idx="31">
                  <c:v>0.35412995202932507</c:v>
                </c:pt>
                <c:pt idx="32">
                  <c:v>0.3949492111132713</c:v>
                </c:pt>
                <c:pt idx="33">
                  <c:v>-1.2457655884645646</c:v>
                </c:pt>
                <c:pt idx="34">
                  <c:v>1.3907049378758529</c:v>
                </c:pt>
                <c:pt idx="35">
                  <c:v>-0.55336499826807994</c:v>
                </c:pt>
                <c:pt idx="36">
                  <c:v>1.1204656402696855</c:v>
                </c:pt>
                <c:pt idx="37">
                  <c:v>-2.6037378120236099</c:v>
                </c:pt>
                <c:pt idx="38">
                  <c:v>-0.80468453234061599</c:v>
                </c:pt>
                <c:pt idx="39">
                  <c:v>3.4416916605550796</c:v>
                </c:pt>
                <c:pt idx="40">
                  <c:v>0.28521299100248143</c:v>
                </c:pt>
                <c:pt idx="41">
                  <c:v>0.41663497540866956</c:v>
                </c:pt>
                <c:pt idx="42">
                  <c:v>-1.6195861007872736</c:v>
                </c:pt>
                <c:pt idx="43">
                  <c:v>-1.9428773612162331</c:v>
                </c:pt>
                <c:pt idx="44">
                  <c:v>1.4243471468944335</c:v>
                </c:pt>
                <c:pt idx="45">
                  <c:v>-1.226654831043561</c:v>
                </c:pt>
                <c:pt idx="46">
                  <c:v>1.4679949345008936</c:v>
                </c:pt>
                <c:pt idx="47">
                  <c:v>0.63052198129298631</c:v>
                </c:pt>
                <c:pt idx="48">
                  <c:v>4.122809413165669</c:v>
                </c:pt>
                <c:pt idx="49">
                  <c:v>-0.46574200496252161</c:v>
                </c:pt>
                <c:pt idx="50">
                  <c:v>0.71173417381942272</c:v>
                </c:pt>
                <c:pt idx="51">
                  <c:v>-1.4356680821947521</c:v>
                </c:pt>
                <c:pt idx="52">
                  <c:v>0.53206576922093518</c:v>
                </c:pt>
                <c:pt idx="53">
                  <c:v>0.56078647503454704</c:v>
                </c:pt>
                <c:pt idx="54">
                  <c:v>2.2619144601776497</c:v>
                </c:pt>
                <c:pt idx="55">
                  <c:v>-2.1679875317204278</c:v>
                </c:pt>
                <c:pt idx="56">
                  <c:v>0.16584749573667068</c:v>
                </c:pt>
                <c:pt idx="57">
                  <c:v>2.6473446723684901</c:v>
                </c:pt>
                <c:pt idx="58">
                  <c:v>-2.7397379653848475</c:v>
                </c:pt>
                <c:pt idx="59">
                  <c:v>0.43002046368201263</c:v>
                </c:pt>
                <c:pt idx="60">
                  <c:v>-0.21288997231749818</c:v>
                </c:pt>
                <c:pt idx="61">
                  <c:v>-0.87521243585797492</c:v>
                </c:pt>
                <c:pt idx="62">
                  <c:v>0.4156595423410181</c:v>
                </c:pt>
                <c:pt idx="63">
                  <c:v>1.9631670511444099</c:v>
                </c:pt>
                <c:pt idx="64">
                  <c:v>-0.62928620536695234</c:v>
                </c:pt>
                <c:pt idx="65">
                  <c:v>-2.8435965759854298</c:v>
                </c:pt>
                <c:pt idx="66">
                  <c:v>1.7654133444011677</c:v>
                </c:pt>
                <c:pt idx="67">
                  <c:v>-1.2729401532851625</c:v>
                </c:pt>
                <c:pt idx="68">
                  <c:v>2.6665156838134862</c:v>
                </c:pt>
                <c:pt idx="69">
                  <c:v>-1.7260231288673822</c:v>
                </c:pt>
                <c:pt idx="70">
                  <c:v>1.4305464901553933</c:v>
                </c:pt>
                <c:pt idx="71">
                  <c:v>-1.282919583900366</c:v>
                </c:pt>
                <c:pt idx="72">
                  <c:v>-1.4734905562363565</c:v>
                </c:pt>
                <c:pt idx="73">
                  <c:v>1.4338229448185302</c:v>
                </c:pt>
                <c:pt idx="74">
                  <c:v>-1.1427482604631223</c:v>
                </c:pt>
                <c:pt idx="75">
                  <c:v>2.7701207727659494</c:v>
                </c:pt>
                <c:pt idx="76">
                  <c:v>-3.5920493246521801E-2</c:v>
                </c:pt>
                <c:pt idx="77">
                  <c:v>-2.7632859200821258</c:v>
                </c:pt>
                <c:pt idx="78">
                  <c:v>0.53031726565677673</c:v>
                </c:pt>
                <c:pt idx="79">
                  <c:v>0.68836470745736733</c:v>
                </c:pt>
                <c:pt idx="80">
                  <c:v>1.2717509889625944</c:v>
                </c:pt>
                <c:pt idx="81">
                  <c:v>-0.76046035246690735</c:v>
                </c:pt>
                <c:pt idx="82">
                  <c:v>-1.3389626474236138</c:v>
                </c:pt>
                <c:pt idx="83">
                  <c:v>2.0734546524181496</c:v>
                </c:pt>
                <c:pt idx="84">
                  <c:v>-1.3702583601116203</c:v>
                </c:pt>
                <c:pt idx="85">
                  <c:v>1.1362908480805345</c:v>
                </c:pt>
                <c:pt idx="86">
                  <c:v>0.15725049706816208</c:v>
                </c:pt>
                <c:pt idx="87">
                  <c:v>0.10025701158156153</c:v>
                </c:pt>
                <c:pt idx="88">
                  <c:v>0.70945134211797267</c:v>
                </c:pt>
                <c:pt idx="89">
                  <c:v>-0.20620063878595829</c:v>
                </c:pt>
                <c:pt idx="90">
                  <c:v>-1.296020855079405</c:v>
                </c:pt>
                <c:pt idx="91">
                  <c:v>-0.22330254978442099</c:v>
                </c:pt>
                <c:pt idx="92">
                  <c:v>-3.7318841350497678E-2</c:v>
                </c:pt>
                <c:pt idx="93">
                  <c:v>0.35787024899036624</c:v>
                </c:pt>
                <c:pt idx="94">
                  <c:v>2.1836183350387728</c:v>
                </c:pt>
                <c:pt idx="95">
                  <c:v>-3.0446312848653179</c:v>
                </c:pt>
                <c:pt idx="96">
                  <c:v>-0.56083763411152177</c:v>
                </c:pt>
                <c:pt idx="97">
                  <c:v>0.88572051026858389</c:v>
                </c:pt>
                <c:pt idx="98">
                  <c:v>4.7823135799990268</c:v>
                </c:pt>
                <c:pt idx="99">
                  <c:v>0.4154560429014964</c:v>
                </c:pt>
                <c:pt idx="100">
                  <c:v>0.56253384173032828</c:v>
                </c:pt>
                <c:pt idx="101">
                  <c:v>1.0449775800225325</c:v>
                </c:pt>
                <c:pt idx="102">
                  <c:v>-3.4143999982916284</c:v>
                </c:pt>
                <c:pt idx="103">
                  <c:v>1.008490926324157</c:v>
                </c:pt>
                <c:pt idx="104">
                  <c:v>0.70640908234054223</c:v>
                </c:pt>
                <c:pt idx="105">
                  <c:v>-5.5456439440604299E-2</c:v>
                </c:pt>
                <c:pt idx="106">
                  <c:v>0.59921376305283047</c:v>
                </c:pt>
                <c:pt idx="107">
                  <c:v>0.80610107033862732</c:v>
                </c:pt>
                <c:pt idx="108">
                  <c:v>-0.10038320397143252</c:v>
                </c:pt>
                <c:pt idx="109">
                  <c:v>-2.3026518647384364</c:v>
                </c:pt>
                <c:pt idx="110">
                  <c:v>1.7335048596578417</c:v>
                </c:pt>
                <c:pt idx="111">
                  <c:v>-0.69189809437375516</c:v>
                </c:pt>
                <c:pt idx="112">
                  <c:v>0.95096652330539655</c:v>
                </c:pt>
                <c:pt idx="113">
                  <c:v>-0.50118842409574427</c:v>
                </c:pt>
                <c:pt idx="114">
                  <c:v>-0.48727429202699568</c:v>
                </c:pt>
                <c:pt idx="115">
                  <c:v>-1.614239408809226E-2</c:v>
                </c:pt>
                <c:pt idx="116">
                  <c:v>0.18528339751355816</c:v>
                </c:pt>
                <c:pt idx="117">
                  <c:v>-0.69084421738807578</c:v>
                </c:pt>
                <c:pt idx="118">
                  <c:v>1.3842554835719056</c:v>
                </c:pt>
                <c:pt idx="119">
                  <c:v>-3.0751380108995363</c:v>
                </c:pt>
                <c:pt idx="120">
                  <c:v>3.3050150705093984</c:v>
                </c:pt>
                <c:pt idx="121">
                  <c:v>-3.4422100725350901E-2</c:v>
                </c:pt>
                <c:pt idx="122">
                  <c:v>-1.1025747426174348</c:v>
                </c:pt>
                <c:pt idx="123">
                  <c:v>0.91474362307053525</c:v>
                </c:pt>
                <c:pt idx="124">
                  <c:v>8.1563484854996204E-2</c:v>
                </c:pt>
                <c:pt idx="125">
                  <c:v>-2.0192396732454654</c:v>
                </c:pt>
                <c:pt idx="126">
                  <c:v>1.64536459124065</c:v>
                </c:pt>
                <c:pt idx="127">
                  <c:v>-0.84148268797434866</c:v>
                </c:pt>
                <c:pt idx="128">
                  <c:v>2.1836399355379399</c:v>
                </c:pt>
                <c:pt idx="129">
                  <c:v>-0.52433279051911086</c:v>
                </c:pt>
                <c:pt idx="130">
                  <c:v>-0.42818783185794018</c:v>
                </c:pt>
                <c:pt idx="131">
                  <c:v>-0.86314116742869373</c:v>
                </c:pt>
                <c:pt idx="132">
                  <c:v>0.63482730183750391</c:v>
                </c:pt>
                <c:pt idx="133">
                  <c:v>-0.15024966160126496</c:v>
                </c:pt>
                <c:pt idx="134">
                  <c:v>-1.1601628102653194</c:v>
                </c:pt>
                <c:pt idx="135">
                  <c:v>0.70750957092968747</c:v>
                </c:pt>
                <c:pt idx="136">
                  <c:v>-0.44705529944621958</c:v>
                </c:pt>
                <c:pt idx="137">
                  <c:v>0.18595073925098404</c:v>
                </c:pt>
                <c:pt idx="138">
                  <c:v>-0.90842377176159061</c:v>
                </c:pt>
                <c:pt idx="139">
                  <c:v>-9.0149114839732647E-2</c:v>
                </c:pt>
                <c:pt idx="140">
                  <c:v>0.5592710294877179</c:v>
                </c:pt>
                <c:pt idx="141">
                  <c:v>1.3196768122725189E-2</c:v>
                </c:pt>
                <c:pt idx="142">
                  <c:v>0.53694179769081529</c:v>
                </c:pt>
                <c:pt idx="143">
                  <c:v>0.17376919458911289</c:v>
                </c:pt>
                <c:pt idx="144">
                  <c:v>2.4880409910110757</c:v>
                </c:pt>
                <c:pt idx="145">
                  <c:v>-2.7338523977959994</c:v>
                </c:pt>
                <c:pt idx="146">
                  <c:v>1.7670367924438324</c:v>
                </c:pt>
                <c:pt idx="147">
                  <c:v>3.0545379559043795E-2</c:v>
                </c:pt>
                <c:pt idx="148">
                  <c:v>3.2216866101225605</c:v>
                </c:pt>
                <c:pt idx="149">
                  <c:v>0.91206061370030511</c:v>
                </c:pt>
                <c:pt idx="150">
                  <c:v>-0.78767243394395337</c:v>
                </c:pt>
                <c:pt idx="151">
                  <c:v>0.96254552772734314</c:v>
                </c:pt>
                <c:pt idx="152">
                  <c:v>0.53117219067644328</c:v>
                </c:pt>
                <c:pt idx="153">
                  <c:v>-1.3497162854037015</c:v>
                </c:pt>
                <c:pt idx="154">
                  <c:v>-0.27491296350490302</c:v>
                </c:pt>
                <c:pt idx="155">
                  <c:v>-1.7403829133399995</c:v>
                </c:pt>
                <c:pt idx="156">
                  <c:v>2.2587323655898217</c:v>
                </c:pt>
                <c:pt idx="157">
                  <c:v>0.64690766521380283</c:v>
                </c:pt>
                <c:pt idx="158">
                  <c:v>-0.89555896920501254</c:v>
                </c:pt>
                <c:pt idx="159">
                  <c:v>-1.3916564967075828</c:v>
                </c:pt>
                <c:pt idx="160">
                  <c:v>3.1095623853616416</c:v>
                </c:pt>
                <c:pt idx="161">
                  <c:v>-1.2823704764741706</c:v>
                </c:pt>
                <c:pt idx="162">
                  <c:v>0.37956283449602779</c:v>
                </c:pt>
                <c:pt idx="163">
                  <c:v>-1.3525050235330127</c:v>
                </c:pt>
                <c:pt idx="164">
                  <c:v>-6.1966147768544033E-2</c:v>
                </c:pt>
                <c:pt idx="165">
                  <c:v>-0.18332684703636914</c:v>
                </c:pt>
                <c:pt idx="166">
                  <c:v>-0.84534804045688361</c:v>
                </c:pt>
                <c:pt idx="167">
                  <c:v>0.48619085646350868</c:v>
                </c:pt>
                <c:pt idx="168">
                  <c:v>-0.27193664209335111</c:v>
                </c:pt>
                <c:pt idx="169">
                  <c:v>2.7691521609085612</c:v>
                </c:pt>
                <c:pt idx="170">
                  <c:v>-1.9390461147850147</c:v>
                </c:pt>
                <c:pt idx="171">
                  <c:v>1.4284216831583763</c:v>
                </c:pt>
                <c:pt idx="172">
                  <c:v>-7.9920710049918853E-2</c:v>
                </c:pt>
                <c:pt idx="173">
                  <c:v>-0.75739421845355537</c:v>
                </c:pt>
                <c:pt idx="174">
                  <c:v>1.5238265405059792</c:v>
                </c:pt>
                <c:pt idx="175">
                  <c:v>-2.9969760362291709</c:v>
                </c:pt>
                <c:pt idx="176">
                  <c:v>3.1895251595415175</c:v>
                </c:pt>
                <c:pt idx="177">
                  <c:v>-3.1081935958354734</c:v>
                </c:pt>
                <c:pt idx="178">
                  <c:v>-0.73835053626680747</c:v>
                </c:pt>
                <c:pt idx="179">
                  <c:v>1.8862692741095088</c:v>
                </c:pt>
                <c:pt idx="180">
                  <c:v>-0.35332504921825603</c:v>
                </c:pt>
                <c:pt idx="181">
                  <c:v>-0.35326820579939522</c:v>
                </c:pt>
                <c:pt idx="182">
                  <c:v>2.1197683963691816</c:v>
                </c:pt>
                <c:pt idx="183">
                  <c:v>-0.97052634373540059</c:v>
                </c:pt>
                <c:pt idx="184">
                  <c:v>-0.80005520430859178</c:v>
                </c:pt>
                <c:pt idx="185">
                  <c:v>1.4305737749964464</c:v>
                </c:pt>
                <c:pt idx="186">
                  <c:v>-1.0745623058028286</c:v>
                </c:pt>
                <c:pt idx="187">
                  <c:v>-0.82238216236873996</c:v>
                </c:pt>
                <c:pt idx="188">
                  <c:v>-0.1506464286649134</c:v>
                </c:pt>
                <c:pt idx="189">
                  <c:v>2.4219662009272724</c:v>
                </c:pt>
                <c:pt idx="190">
                  <c:v>-1.1193367299711099</c:v>
                </c:pt>
                <c:pt idx="191">
                  <c:v>-0.69843508754274808</c:v>
                </c:pt>
                <c:pt idx="192">
                  <c:v>-0.49823825065686833</c:v>
                </c:pt>
                <c:pt idx="193">
                  <c:v>1.2444479580153711</c:v>
                </c:pt>
                <c:pt idx="194">
                  <c:v>-0.2903391305153491</c:v>
                </c:pt>
                <c:pt idx="195">
                  <c:v>-0.52799009608861525</c:v>
                </c:pt>
                <c:pt idx="196">
                  <c:v>0.78796574598527513</c:v>
                </c:pt>
                <c:pt idx="197">
                  <c:v>-0.15671616893087048</c:v>
                </c:pt>
                <c:pt idx="198">
                  <c:v>5.6496281912404811</c:v>
                </c:pt>
                <c:pt idx="199">
                  <c:v>-0.21909045244683512</c:v>
                </c:pt>
                <c:pt idx="200">
                  <c:v>-2.7406849767430685</c:v>
                </c:pt>
                <c:pt idx="201">
                  <c:v>2.3773282009642571</c:v>
                </c:pt>
                <c:pt idx="202">
                  <c:v>-0.23884695110609755</c:v>
                </c:pt>
                <c:pt idx="203">
                  <c:v>0.91233459897921421</c:v>
                </c:pt>
                <c:pt idx="204">
                  <c:v>-0.57863417168846354</c:v>
                </c:pt>
                <c:pt idx="205">
                  <c:v>-0.60711272453772835</c:v>
                </c:pt>
                <c:pt idx="206">
                  <c:v>-0.23868324205977842</c:v>
                </c:pt>
                <c:pt idx="207">
                  <c:v>1.0298390407115221</c:v>
                </c:pt>
                <c:pt idx="208">
                  <c:v>0.99430963018676266</c:v>
                </c:pt>
                <c:pt idx="209">
                  <c:v>1.1169822755618952</c:v>
                </c:pt>
                <c:pt idx="210">
                  <c:v>-0.72187049227068201</c:v>
                </c:pt>
                <c:pt idx="211">
                  <c:v>-0.50284597818972543</c:v>
                </c:pt>
                <c:pt idx="212">
                  <c:v>-1.5684133813920198</c:v>
                </c:pt>
                <c:pt idx="213">
                  <c:v>1.6061846963566495</c:v>
                </c:pt>
                <c:pt idx="214">
                  <c:v>8.6401996668428183E-2</c:v>
                </c:pt>
                <c:pt idx="215">
                  <c:v>-2.0445781956368592</c:v>
                </c:pt>
                <c:pt idx="216">
                  <c:v>1.4969282347010449</c:v>
                </c:pt>
                <c:pt idx="217">
                  <c:v>-1.5415957932418678</c:v>
                </c:pt>
                <c:pt idx="218">
                  <c:v>-0.5765559762949124</c:v>
                </c:pt>
                <c:pt idx="219">
                  <c:v>2.1242635739326943</c:v>
                </c:pt>
                <c:pt idx="220">
                  <c:v>-0.16484136722283438</c:v>
                </c:pt>
                <c:pt idx="221">
                  <c:v>-0.57654688134789467</c:v>
                </c:pt>
                <c:pt idx="222">
                  <c:v>0.2366346052440349</c:v>
                </c:pt>
                <c:pt idx="223">
                  <c:v>-0.56489398048142903</c:v>
                </c:pt>
                <c:pt idx="224">
                  <c:v>1.5255091057042591</c:v>
                </c:pt>
                <c:pt idx="225">
                  <c:v>-1.2616374078788795</c:v>
                </c:pt>
                <c:pt idx="226">
                  <c:v>1.3490080164046958E-2</c:v>
                </c:pt>
                <c:pt idx="227">
                  <c:v>0.55846385293989442</c:v>
                </c:pt>
                <c:pt idx="228">
                  <c:v>3.2810021366458386E-2</c:v>
                </c:pt>
                <c:pt idx="229">
                  <c:v>-2.2108611119620036</c:v>
                </c:pt>
                <c:pt idx="230">
                  <c:v>2.2413553324440727</c:v>
                </c:pt>
                <c:pt idx="231">
                  <c:v>-0.20038783077325206</c:v>
                </c:pt>
                <c:pt idx="232">
                  <c:v>-0.61499235926021356</c:v>
                </c:pt>
                <c:pt idx="233">
                  <c:v>0.64824348555703182</c:v>
                </c:pt>
                <c:pt idx="234">
                  <c:v>-0.87104126578196883</c:v>
                </c:pt>
                <c:pt idx="235">
                  <c:v>-0.16545527614653111</c:v>
                </c:pt>
                <c:pt idx="236">
                  <c:v>2.0793436306121293</c:v>
                </c:pt>
                <c:pt idx="237">
                  <c:v>-1.0302824193786364</c:v>
                </c:pt>
                <c:pt idx="238">
                  <c:v>-1.3039516488788649</c:v>
                </c:pt>
                <c:pt idx="239">
                  <c:v>-0.57544411902199499</c:v>
                </c:pt>
                <c:pt idx="240">
                  <c:v>2.2809945221524686</c:v>
                </c:pt>
                <c:pt idx="241">
                  <c:v>-1.6237891031778418</c:v>
                </c:pt>
                <c:pt idx="242">
                  <c:v>-1.7221282178070396E-2</c:v>
                </c:pt>
                <c:pt idx="243">
                  <c:v>1.3395560927165207</c:v>
                </c:pt>
                <c:pt idx="244">
                  <c:v>-0.20457036953303032</c:v>
                </c:pt>
                <c:pt idx="245">
                  <c:v>-0.26872157832258381</c:v>
                </c:pt>
                <c:pt idx="246">
                  <c:v>-1.0921394277829677</c:v>
                </c:pt>
                <c:pt idx="247">
                  <c:v>1.9538538253982551</c:v>
                </c:pt>
                <c:pt idx="248">
                  <c:v>-0.41477733248029836</c:v>
                </c:pt>
                <c:pt idx="249">
                  <c:v>-0.41911334847100079</c:v>
                </c:pt>
                <c:pt idx="250">
                  <c:v>-1.6363173926947638</c:v>
                </c:pt>
                <c:pt idx="251">
                  <c:v>1.3296357792569324</c:v>
                </c:pt>
                <c:pt idx="252">
                  <c:v>-0.51768211051239632</c:v>
                </c:pt>
                <c:pt idx="253">
                  <c:v>2.201659299316816E-2</c:v>
                </c:pt>
                <c:pt idx="254">
                  <c:v>1.7788056538847741</c:v>
                </c:pt>
                <c:pt idx="255">
                  <c:v>-1.5912780781945912</c:v>
                </c:pt>
                <c:pt idx="256">
                  <c:v>-3.1640183806302957E-2</c:v>
                </c:pt>
                <c:pt idx="257">
                  <c:v>0.30512183002429083</c:v>
                </c:pt>
                <c:pt idx="258">
                  <c:v>0.39223664316523355</c:v>
                </c:pt>
                <c:pt idx="259">
                  <c:v>-0.15813952813914511</c:v>
                </c:pt>
                <c:pt idx="260">
                  <c:v>-6.618620318477042E-2</c:v>
                </c:pt>
                <c:pt idx="261">
                  <c:v>0.8075767254922539</c:v>
                </c:pt>
                <c:pt idx="262">
                  <c:v>0.53561507229460403</c:v>
                </c:pt>
                <c:pt idx="263">
                  <c:v>-1.7111551642301492</c:v>
                </c:pt>
                <c:pt idx="264">
                  <c:v>1.6624608178972267</c:v>
                </c:pt>
                <c:pt idx="265">
                  <c:v>-1.7268121155211702</c:v>
                </c:pt>
                <c:pt idx="266">
                  <c:v>8.8473370851716027E-2</c:v>
                </c:pt>
                <c:pt idx="267">
                  <c:v>1.5584282664349303</c:v>
                </c:pt>
                <c:pt idx="268">
                  <c:v>-0.39519591155112721</c:v>
                </c:pt>
                <c:pt idx="269">
                  <c:v>-1.3906765161664225</c:v>
                </c:pt>
                <c:pt idx="270">
                  <c:v>1.5980049283825792</c:v>
                </c:pt>
                <c:pt idx="271">
                  <c:v>-2.1683354134438559</c:v>
                </c:pt>
                <c:pt idx="272">
                  <c:v>2.6491875360079575</c:v>
                </c:pt>
                <c:pt idx="273">
                  <c:v>-1.562829083923134</c:v>
                </c:pt>
                <c:pt idx="274">
                  <c:v>1.0499013569642557</c:v>
                </c:pt>
                <c:pt idx="275">
                  <c:v>-0.46775653572694864</c:v>
                </c:pt>
                <c:pt idx="276">
                  <c:v>-0.515492502017878</c:v>
                </c:pt>
                <c:pt idx="277">
                  <c:v>0.2886577021854464</c:v>
                </c:pt>
                <c:pt idx="278">
                  <c:v>-9.8574446383281611E-2</c:v>
                </c:pt>
                <c:pt idx="279">
                  <c:v>1.5169712241913658</c:v>
                </c:pt>
                <c:pt idx="280">
                  <c:v>-1.8230934983876068</c:v>
                </c:pt>
                <c:pt idx="281">
                  <c:v>0.94172492026700638</c:v>
                </c:pt>
                <c:pt idx="282">
                  <c:v>-1.8741638996289112</c:v>
                </c:pt>
                <c:pt idx="283">
                  <c:v>0.86755107986391522</c:v>
                </c:pt>
                <c:pt idx="284">
                  <c:v>0.56307953855139203</c:v>
                </c:pt>
                <c:pt idx="285">
                  <c:v>0.49130221668747254</c:v>
                </c:pt>
                <c:pt idx="286">
                  <c:v>-0.61750256463710684</c:v>
                </c:pt>
                <c:pt idx="287">
                  <c:v>0.8305107712658355</c:v>
                </c:pt>
                <c:pt idx="288">
                  <c:v>-1.5823070498299785</c:v>
                </c:pt>
                <c:pt idx="289">
                  <c:v>1.6221292753471062</c:v>
                </c:pt>
                <c:pt idx="290">
                  <c:v>-0.60892489273101091</c:v>
                </c:pt>
                <c:pt idx="291">
                  <c:v>-0.68984149947937112</c:v>
                </c:pt>
                <c:pt idx="292">
                  <c:v>0.43826389628520701</c:v>
                </c:pt>
                <c:pt idx="293">
                  <c:v>-0.82587575889192522</c:v>
                </c:pt>
                <c:pt idx="294">
                  <c:v>-0.55101054385886528</c:v>
                </c:pt>
                <c:pt idx="295">
                  <c:v>1.4669217307528015</c:v>
                </c:pt>
                <c:pt idx="296">
                  <c:v>-0.86244654085021466</c:v>
                </c:pt>
                <c:pt idx="297">
                  <c:v>0.73658952715049963</c:v>
                </c:pt>
                <c:pt idx="298">
                  <c:v>-1.1528243248903891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E4-4E1B-822F-E1FA158B1A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724288"/>
        <c:axId val="161725824"/>
      </c:lineChart>
      <c:catAx>
        <c:axId val="161724288"/>
        <c:scaling>
          <c:orientation val="minMax"/>
        </c:scaling>
        <c:delete val="0"/>
        <c:axPos val="b"/>
        <c:majorTickMark val="out"/>
        <c:minorTickMark val="none"/>
        <c:tickLblPos val="nextTo"/>
        <c:crossAx val="161725824"/>
        <c:crosses val="autoZero"/>
        <c:auto val="1"/>
        <c:lblAlgn val="ctr"/>
        <c:lblOffset val="100"/>
        <c:noMultiLvlLbl val="0"/>
      </c:catAx>
      <c:valAx>
        <c:axId val="1617258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724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'11.2.2.1-3'!$G$2:$G$31</c:f>
              <c:numCache>
                <c:formatCode>0.000</c:formatCode>
                <c:ptCount val="30"/>
                <c:pt idx="0">
                  <c:v>-0.39920128586251041</c:v>
                </c:pt>
                <c:pt idx="1">
                  <c:v>-1.6164365244250373E-2</c:v>
                </c:pt>
                <c:pt idx="2">
                  <c:v>-1.8669178078289026E-2</c:v>
                </c:pt>
                <c:pt idx="3">
                  <c:v>-4.35614064138393E-2</c:v>
                </c:pt>
                <c:pt idx="4">
                  <c:v>6.8714734130937372E-2</c:v>
                </c:pt>
                <c:pt idx="5">
                  <c:v>-1.9338924201625984E-2</c:v>
                </c:pt>
                <c:pt idx="6">
                  <c:v>1.6488837316121344E-2</c:v>
                </c:pt>
                <c:pt idx="7">
                  <c:v>-2.1607665582841572E-2</c:v>
                </c:pt>
                <c:pt idx="8">
                  <c:v>2.108122487548687E-2</c:v>
                </c:pt>
                <c:pt idx="9">
                  <c:v>-4.1566415604768394E-3</c:v>
                </c:pt>
                <c:pt idx="10">
                  <c:v>-4.3887063799806801E-2</c:v>
                </c:pt>
                <c:pt idx="11">
                  <c:v>1.500008261332844E-2</c:v>
                </c:pt>
                <c:pt idx="12">
                  <c:v>3.1503309980544396E-2</c:v>
                </c:pt>
                <c:pt idx="13">
                  <c:v>1.4387697535844039E-2</c:v>
                </c:pt>
                <c:pt idx="14">
                  <c:v>-6.7104729197937751E-2</c:v>
                </c:pt>
                <c:pt idx="15">
                  <c:v>2.6213829140095065E-2</c:v>
                </c:pt>
                <c:pt idx="16">
                  <c:v>-6.5084640150234449E-2</c:v>
                </c:pt>
                <c:pt idx="17">
                  <c:v>6.7798155180670103E-2</c:v>
                </c:pt>
                <c:pt idx="18">
                  <c:v>-6.9276934432427134E-2</c:v>
                </c:pt>
                <c:pt idx="19">
                  <c:v>7.618390181522032E-2</c:v>
                </c:pt>
                <c:pt idx="20">
                  <c:v>-4.7301229506186537E-2</c:v>
                </c:pt>
                <c:pt idx="21">
                  <c:v>8.9332239300515086E-3</c:v>
                </c:pt>
                <c:pt idx="22">
                  <c:v>4.5946131059204233E-2</c:v>
                </c:pt>
                <c:pt idx="23">
                  <c:v>-6.954461485130381E-2</c:v>
                </c:pt>
                <c:pt idx="24">
                  <c:v>5.5087971567634599E-2</c:v>
                </c:pt>
                <c:pt idx="25">
                  <c:v>-6.860141817053024E-2</c:v>
                </c:pt>
                <c:pt idx="26">
                  <c:v>5.7050185597469433E-3</c:v>
                </c:pt>
                <c:pt idx="27">
                  <c:v>5.7895386706495203E-2</c:v>
                </c:pt>
                <c:pt idx="28">
                  <c:v>-4.7297707362596447E-2</c:v>
                </c:pt>
                <c:pt idx="29">
                  <c:v>6.0960315962501378E-2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CF-4AA5-8454-E4F96A46D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2544"/>
        <c:axId val="161614080"/>
      </c:barChart>
      <c:lineChart>
        <c:grouping val="standard"/>
        <c:varyColors val="0"/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'11.2.2.1-3'!$H$2:$H$31</c:f>
              <c:numCache>
                <c:formatCode>0.000</c:formatCode>
                <c:ptCount val="30"/>
                <c:pt idx="0">
                  <c:v>5.783149319662402E-2</c:v>
                </c:pt>
                <c:pt idx="1">
                  <c:v>6.6411188294323506E-2</c:v>
                </c:pt>
                <c:pt idx="2">
                  <c:v>6.6424345445122143E-2</c:v>
                </c:pt>
                <c:pt idx="3">
                  <c:v>6.6441892109405848E-2</c:v>
                </c:pt>
                <c:pt idx="4">
                  <c:v>6.6537342731521204E-2</c:v>
                </c:pt>
                <c:pt idx="5">
                  <c:v>6.6774256668289386E-2</c:v>
                </c:pt>
                <c:pt idx="6">
                  <c:v>6.6792986051215614E-2</c:v>
                </c:pt>
                <c:pt idx="7">
                  <c:v>6.6806598421875057E-2</c:v>
                </c:pt>
                <c:pt idx="8">
                  <c:v>6.6829967909926041E-2</c:v>
                </c:pt>
                <c:pt idx="9">
                  <c:v>6.6852204950745883E-2</c:v>
                </c:pt>
                <c:pt idx="10">
                  <c:v>6.6853069312255653E-2</c:v>
                </c:pt>
                <c:pt idx="11">
                  <c:v>6.6949356360344228E-2</c:v>
                </c:pt>
                <c:pt idx="12">
                  <c:v>6.6960595504854517E-2</c:v>
                </c:pt>
                <c:pt idx="13">
                  <c:v>6.7010147507859927E-2</c:v>
                </c:pt>
                <c:pt idx="14">
                  <c:v>6.7020478388891455E-2</c:v>
                </c:pt>
                <c:pt idx="15">
                  <c:v>6.7244815589615606E-2</c:v>
                </c:pt>
                <c:pt idx="16">
                  <c:v>6.7278983672494075E-2</c:v>
                </c:pt>
                <c:pt idx="17">
                  <c:v>6.7489229967595668E-2</c:v>
                </c:pt>
                <c:pt idx="18">
                  <c:v>6.7716634455596961E-2</c:v>
                </c:pt>
                <c:pt idx="19">
                  <c:v>6.7953255114213532E-2</c:v>
                </c:pt>
                <c:pt idx="20">
                  <c:v>6.823831427752837E-2</c:v>
                </c:pt>
                <c:pt idx="21">
                  <c:v>6.8347885585089058E-2</c:v>
                </c:pt>
                <c:pt idx="22">
                  <c:v>6.8351790465727494E-2</c:v>
                </c:pt>
                <c:pt idx="23">
                  <c:v>6.8455006941184379E-2</c:v>
                </c:pt>
                <c:pt idx="24">
                  <c:v>6.8690893388768368E-2</c:v>
                </c:pt>
                <c:pt idx="25">
                  <c:v>6.8838490165525304E-2</c:v>
                </c:pt>
                <c:pt idx="26">
                  <c:v>6.9066757728195344E-2</c:v>
                </c:pt>
                <c:pt idx="27">
                  <c:v>6.9068333774274418E-2</c:v>
                </c:pt>
                <c:pt idx="28">
                  <c:v>6.9230450701120619E-2</c:v>
                </c:pt>
                <c:pt idx="29">
                  <c:v>6.9338438142861142E-2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CF-4AA5-8454-E4F96A46D0F5}"/>
            </c:ext>
          </c:extLst>
        </c:ser>
        <c:ser>
          <c:idx val="2"/>
          <c:order val="2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'11.2.2.1-3'!$I$2:$I$31</c:f>
              <c:numCache>
                <c:formatCode>0.000</c:formatCode>
                <c:ptCount val="30"/>
                <c:pt idx="0">
                  <c:v>-5.783149319662402E-2</c:v>
                </c:pt>
                <c:pt idx="1">
                  <c:v>-6.6411188294323506E-2</c:v>
                </c:pt>
                <c:pt idx="2">
                  <c:v>-6.6424345445122143E-2</c:v>
                </c:pt>
                <c:pt idx="3">
                  <c:v>-6.6441892109405848E-2</c:v>
                </c:pt>
                <c:pt idx="4">
                  <c:v>-6.6537342731521204E-2</c:v>
                </c:pt>
                <c:pt idx="5">
                  <c:v>-6.6774256668289386E-2</c:v>
                </c:pt>
                <c:pt idx="6">
                  <c:v>-6.6792986051215614E-2</c:v>
                </c:pt>
                <c:pt idx="7">
                  <c:v>-6.6806598421875057E-2</c:v>
                </c:pt>
                <c:pt idx="8">
                  <c:v>-6.6829967909926041E-2</c:v>
                </c:pt>
                <c:pt idx="9">
                  <c:v>-6.6852204950745883E-2</c:v>
                </c:pt>
                <c:pt idx="10">
                  <c:v>-6.6853069312255653E-2</c:v>
                </c:pt>
                <c:pt idx="11">
                  <c:v>-6.6949356360344228E-2</c:v>
                </c:pt>
                <c:pt idx="12">
                  <c:v>-6.6960595504854517E-2</c:v>
                </c:pt>
                <c:pt idx="13">
                  <c:v>-6.7010147507859927E-2</c:v>
                </c:pt>
                <c:pt idx="14">
                  <c:v>-6.7020478388891455E-2</c:v>
                </c:pt>
                <c:pt idx="15">
                  <c:v>-6.7244815589615606E-2</c:v>
                </c:pt>
                <c:pt idx="16">
                  <c:v>-6.7278983672494075E-2</c:v>
                </c:pt>
                <c:pt idx="17">
                  <c:v>-6.7489229967595668E-2</c:v>
                </c:pt>
                <c:pt idx="18">
                  <c:v>-6.7716634455596961E-2</c:v>
                </c:pt>
                <c:pt idx="19">
                  <c:v>-6.7953255114213532E-2</c:v>
                </c:pt>
                <c:pt idx="20">
                  <c:v>-6.823831427752837E-2</c:v>
                </c:pt>
                <c:pt idx="21">
                  <c:v>-6.8347885585089058E-2</c:v>
                </c:pt>
                <c:pt idx="22">
                  <c:v>-6.8351790465727494E-2</c:v>
                </c:pt>
                <c:pt idx="23">
                  <c:v>-6.8455006941184379E-2</c:v>
                </c:pt>
                <c:pt idx="24">
                  <c:v>-6.8690893388768368E-2</c:v>
                </c:pt>
                <c:pt idx="25">
                  <c:v>-6.8838490165525304E-2</c:v>
                </c:pt>
                <c:pt idx="26">
                  <c:v>-6.9066757728195344E-2</c:v>
                </c:pt>
                <c:pt idx="27">
                  <c:v>-6.9068333774274418E-2</c:v>
                </c:pt>
                <c:pt idx="28">
                  <c:v>-6.9230450701120619E-2</c:v>
                </c:pt>
                <c:pt idx="29">
                  <c:v>-6.9338438142861142E-2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CF-4AA5-8454-E4F96A46D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612544"/>
        <c:axId val="161614080"/>
      </c:lineChart>
      <c:catAx>
        <c:axId val="161612544"/>
        <c:scaling>
          <c:orientation val="minMax"/>
        </c:scaling>
        <c:delete val="0"/>
        <c:axPos val="b"/>
        <c:majorTickMark val="out"/>
        <c:minorTickMark val="none"/>
        <c:tickLblPos val="nextTo"/>
        <c:crossAx val="161614080"/>
        <c:crosses val="autoZero"/>
        <c:auto val="1"/>
        <c:lblAlgn val="ctr"/>
        <c:lblOffset val="100"/>
        <c:noMultiLvlLbl val="0"/>
      </c:catAx>
      <c:valAx>
        <c:axId val="161614080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161612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'11.2.2.1-3'!$J$2:$J$31</c:f>
              <c:numCache>
                <c:formatCode>0.000</c:formatCode>
                <c:ptCount val="30"/>
                <c:pt idx="0">
                  <c:v>-0.39920128586251041</c:v>
                </c:pt>
                <c:pt idx="1">
                  <c:v>-0.2088008896474744</c:v>
                </c:pt>
                <c:pt idx="2">
                  <c:v>-0.13659769572813574</c:v>
                </c:pt>
                <c:pt idx="3">
                  <c:v>-0.14204722724872457</c:v>
                </c:pt>
                <c:pt idx="4">
                  <c:v>-2.6308081751651852E-2</c:v>
                </c:pt>
                <c:pt idx="5">
                  <c:v>-1.7631017876092663E-2</c:v>
                </c:pt>
                <c:pt idx="6">
                  <c:v>1.0360920399515541E-2</c:v>
                </c:pt>
                <c:pt idx="7">
                  <c:v>-9.7500398926464588E-3</c:v>
                </c:pt>
                <c:pt idx="8">
                  <c:v>2.0779217336418514E-2</c:v>
                </c:pt>
                <c:pt idx="9">
                  <c:v>1.4110749683169974E-2</c:v>
                </c:pt>
                <c:pt idx="10">
                  <c:v>-4.4838861838480251E-2</c:v>
                </c:pt>
                <c:pt idx="11">
                  <c:v>-3.4747341517582561E-2</c:v>
                </c:pt>
                <c:pt idx="12">
                  <c:v>1.7119575053501021E-2</c:v>
                </c:pt>
                <c:pt idx="13">
                  <c:v>3.8864569708413413E-2</c:v>
                </c:pt>
                <c:pt idx="14">
                  <c:v>-4.953903153624397E-2</c:v>
                </c:pt>
                <c:pt idx="15">
                  <c:v>-1.8508545291603597E-2</c:v>
                </c:pt>
                <c:pt idx="16">
                  <c:v>-9.1603302756800953E-2</c:v>
                </c:pt>
                <c:pt idx="17">
                  <c:v>-1.2514168100170763E-2</c:v>
                </c:pt>
                <c:pt idx="18">
                  <c:v>-9.1700341814498113E-2</c:v>
                </c:pt>
                <c:pt idx="19">
                  <c:v>1.7262903633506046E-2</c:v>
                </c:pt>
                <c:pt idx="20">
                  <c:v>-2.878886806300876E-2</c:v>
                </c:pt>
                <c:pt idx="21">
                  <c:v>-9.1633401306513221E-3</c:v>
                </c:pt>
                <c:pt idx="22">
                  <c:v>4.4960206493838903E-2</c:v>
                </c:pt>
                <c:pt idx="23">
                  <c:v>-1.6698669054905638E-2</c:v>
                </c:pt>
                <c:pt idx="24">
                  <c:v>2.5049547299919542E-2</c:v>
                </c:pt>
                <c:pt idx="25">
                  <c:v>-5.6607001554760533E-2</c:v>
                </c:pt>
                <c:pt idx="26">
                  <c:v>-6.4262444471487642E-2</c:v>
                </c:pt>
                <c:pt idx="27">
                  <c:v>1.4620981469067252E-2</c:v>
                </c:pt>
                <c:pt idx="28">
                  <c:v>-2.1677250884853498E-2</c:v>
                </c:pt>
                <c:pt idx="29">
                  <c:v>3.932165361518869E-2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4D-40D1-999A-529D74C8C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43520"/>
        <c:axId val="161657600"/>
      </c:barChart>
      <c:lineChart>
        <c:grouping val="standard"/>
        <c:varyColors val="0"/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'11.2.2.1-3'!$K$2:$K$31</c:f>
              <c:numCache>
                <c:formatCode>0.000</c:formatCode>
                <c:ptCount val="30"/>
                <c:pt idx="0">
                  <c:v>5.783149319662402E-2</c:v>
                </c:pt>
                <c:pt idx="1">
                  <c:v>5.783149319662402E-2</c:v>
                </c:pt>
                <c:pt idx="2">
                  <c:v>5.783149319662402E-2</c:v>
                </c:pt>
                <c:pt idx="3">
                  <c:v>5.783149319662402E-2</c:v>
                </c:pt>
                <c:pt idx="4">
                  <c:v>5.783149319662402E-2</c:v>
                </c:pt>
                <c:pt idx="5">
                  <c:v>5.783149319662402E-2</c:v>
                </c:pt>
                <c:pt idx="6">
                  <c:v>5.783149319662402E-2</c:v>
                </c:pt>
                <c:pt idx="7">
                  <c:v>5.783149319662402E-2</c:v>
                </c:pt>
                <c:pt idx="8">
                  <c:v>5.783149319662402E-2</c:v>
                </c:pt>
                <c:pt idx="9">
                  <c:v>5.783149319662402E-2</c:v>
                </c:pt>
                <c:pt idx="10">
                  <c:v>5.783149319662402E-2</c:v>
                </c:pt>
                <c:pt idx="11">
                  <c:v>5.783149319662402E-2</c:v>
                </c:pt>
                <c:pt idx="12">
                  <c:v>5.783149319662402E-2</c:v>
                </c:pt>
                <c:pt idx="13">
                  <c:v>5.783149319662402E-2</c:v>
                </c:pt>
                <c:pt idx="14">
                  <c:v>5.783149319662402E-2</c:v>
                </c:pt>
                <c:pt idx="15">
                  <c:v>5.783149319662402E-2</c:v>
                </c:pt>
                <c:pt idx="16">
                  <c:v>5.783149319662402E-2</c:v>
                </c:pt>
                <c:pt idx="17">
                  <c:v>5.783149319662402E-2</c:v>
                </c:pt>
                <c:pt idx="18">
                  <c:v>5.783149319662402E-2</c:v>
                </c:pt>
                <c:pt idx="19">
                  <c:v>5.783149319662402E-2</c:v>
                </c:pt>
                <c:pt idx="20">
                  <c:v>5.783149319662402E-2</c:v>
                </c:pt>
                <c:pt idx="21">
                  <c:v>5.783149319662402E-2</c:v>
                </c:pt>
                <c:pt idx="22">
                  <c:v>5.783149319662402E-2</c:v>
                </c:pt>
                <c:pt idx="23">
                  <c:v>5.783149319662402E-2</c:v>
                </c:pt>
                <c:pt idx="24">
                  <c:v>5.783149319662402E-2</c:v>
                </c:pt>
                <c:pt idx="25">
                  <c:v>5.783149319662402E-2</c:v>
                </c:pt>
                <c:pt idx="26">
                  <c:v>5.783149319662402E-2</c:v>
                </c:pt>
                <c:pt idx="27">
                  <c:v>5.783149319662402E-2</c:v>
                </c:pt>
                <c:pt idx="28">
                  <c:v>5.783149319662402E-2</c:v>
                </c:pt>
                <c:pt idx="29">
                  <c:v>5.783149319662402E-2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4D-40D1-999A-529D74C8C292}"/>
            </c:ext>
          </c:extLst>
        </c:ser>
        <c:ser>
          <c:idx val="2"/>
          <c:order val="2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'11.2.2.1-3'!$L$2:$L$31</c:f>
              <c:numCache>
                <c:formatCode>0.000</c:formatCode>
                <c:ptCount val="30"/>
                <c:pt idx="0">
                  <c:v>-5.783149319662402E-2</c:v>
                </c:pt>
                <c:pt idx="1">
                  <c:v>-5.783149319662402E-2</c:v>
                </c:pt>
                <c:pt idx="2">
                  <c:v>-5.783149319662402E-2</c:v>
                </c:pt>
                <c:pt idx="3">
                  <c:v>-5.783149319662402E-2</c:v>
                </c:pt>
                <c:pt idx="4">
                  <c:v>-5.783149319662402E-2</c:v>
                </c:pt>
                <c:pt idx="5">
                  <c:v>-5.783149319662402E-2</c:v>
                </c:pt>
                <c:pt idx="6">
                  <c:v>-5.783149319662402E-2</c:v>
                </c:pt>
                <c:pt idx="7">
                  <c:v>-5.783149319662402E-2</c:v>
                </c:pt>
                <c:pt idx="8">
                  <c:v>-5.783149319662402E-2</c:v>
                </c:pt>
                <c:pt idx="9">
                  <c:v>-5.783149319662402E-2</c:v>
                </c:pt>
                <c:pt idx="10">
                  <c:v>-5.783149319662402E-2</c:v>
                </c:pt>
                <c:pt idx="11">
                  <c:v>-5.783149319662402E-2</c:v>
                </c:pt>
                <c:pt idx="12">
                  <c:v>-5.783149319662402E-2</c:v>
                </c:pt>
                <c:pt idx="13">
                  <c:v>-5.783149319662402E-2</c:v>
                </c:pt>
                <c:pt idx="14">
                  <c:v>-5.783149319662402E-2</c:v>
                </c:pt>
                <c:pt idx="15">
                  <c:v>-5.783149319662402E-2</c:v>
                </c:pt>
                <c:pt idx="16">
                  <c:v>-5.783149319662402E-2</c:v>
                </c:pt>
                <c:pt idx="17">
                  <c:v>-5.783149319662402E-2</c:v>
                </c:pt>
                <c:pt idx="18">
                  <c:v>-5.783149319662402E-2</c:v>
                </c:pt>
                <c:pt idx="19">
                  <c:v>-5.783149319662402E-2</c:v>
                </c:pt>
                <c:pt idx="20">
                  <c:v>-5.783149319662402E-2</c:v>
                </c:pt>
                <c:pt idx="21">
                  <c:v>-5.783149319662402E-2</c:v>
                </c:pt>
                <c:pt idx="22">
                  <c:v>-5.783149319662402E-2</c:v>
                </c:pt>
                <c:pt idx="23">
                  <c:v>-5.783149319662402E-2</c:v>
                </c:pt>
                <c:pt idx="24">
                  <c:v>-5.783149319662402E-2</c:v>
                </c:pt>
                <c:pt idx="25">
                  <c:v>-5.783149319662402E-2</c:v>
                </c:pt>
                <c:pt idx="26">
                  <c:v>-5.783149319662402E-2</c:v>
                </c:pt>
                <c:pt idx="27">
                  <c:v>-5.783149319662402E-2</c:v>
                </c:pt>
                <c:pt idx="28">
                  <c:v>-5.783149319662402E-2</c:v>
                </c:pt>
                <c:pt idx="29">
                  <c:v>-5.783149319662402E-2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4D-40D1-999A-529D74C8C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643520"/>
        <c:axId val="161657600"/>
      </c:lineChart>
      <c:catAx>
        <c:axId val="161643520"/>
        <c:scaling>
          <c:orientation val="minMax"/>
        </c:scaling>
        <c:delete val="0"/>
        <c:axPos val="b"/>
        <c:majorTickMark val="out"/>
        <c:minorTickMark val="none"/>
        <c:tickLblPos val="nextTo"/>
        <c:crossAx val="161657600"/>
        <c:crosses val="autoZero"/>
        <c:auto val="1"/>
        <c:lblAlgn val="ctr"/>
        <c:lblOffset val="100"/>
        <c:noMultiLvlLbl val="0"/>
      </c:catAx>
      <c:valAx>
        <c:axId val="161657600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161643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Deviations from the mean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'11.2.2.1-3'!$C$2:$C$300</c:f>
              <c:numCache>
                <c:formatCode>General</c:formatCode>
                <c:ptCount val="299"/>
                <c:pt idx="0">
                  <c:v>1.1803945199062582</c:v>
                </c:pt>
                <c:pt idx="1">
                  <c:v>1.2119403436372522</c:v>
                </c:pt>
                <c:pt idx="2">
                  <c:v>-2.5225835997844115</c:v>
                </c:pt>
                <c:pt idx="3">
                  <c:v>0.80802919910638593</c:v>
                </c:pt>
                <c:pt idx="4">
                  <c:v>0.58610453379515093</c:v>
                </c:pt>
                <c:pt idx="5">
                  <c:v>-0.26238353711960372</c:v>
                </c:pt>
                <c:pt idx="6">
                  <c:v>1.7525076145830099</c:v>
                </c:pt>
                <c:pt idx="7">
                  <c:v>-2.2614722183789127</c:v>
                </c:pt>
                <c:pt idx="8">
                  <c:v>-9.744667295308318E-2</c:v>
                </c:pt>
                <c:pt idx="9">
                  <c:v>0.11714405445673037</c:v>
                </c:pt>
                <c:pt idx="10">
                  <c:v>1.5309660739148967</c:v>
                </c:pt>
                <c:pt idx="11">
                  <c:v>-0.88139813669840805</c:v>
                </c:pt>
                <c:pt idx="12">
                  <c:v>-0.7420180736517068</c:v>
                </c:pt>
                <c:pt idx="13">
                  <c:v>0.54596284826402552</c:v>
                </c:pt>
                <c:pt idx="14">
                  <c:v>0.98614236776484177</c:v>
                </c:pt>
                <c:pt idx="15">
                  <c:v>-0.61587002164742444</c:v>
                </c:pt>
                <c:pt idx="16">
                  <c:v>-0.53732833293906879</c:v>
                </c:pt>
                <c:pt idx="17">
                  <c:v>-0.54623342293780297</c:v>
                </c:pt>
                <c:pt idx="18">
                  <c:v>1.2460770903999219</c:v>
                </c:pt>
                <c:pt idx="19">
                  <c:v>-1.7368950011587003</c:v>
                </c:pt>
                <c:pt idx="20">
                  <c:v>1.0278949957864825</c:v>
                </c:pt>
                <c:pt idx="21">
                  <c:v>2.0340235096227843</c:v>
                </c:pt>
                <c:pt idx="22">
                  <c:v>-1.2877137578470865</c:v>
                </c:pt>
                <c:pt idx="23">
                  <c:v>-2.3110339952836512</c:v>
                </c:pt>
                <c:pt idx="24">
                  <c:v>1.0977021247526864</c:v>
                </c:pt>
                <c:pt idx="25">
                  <c:v>-0.528099235452828</c:v>
                </c:pt>
                <c:pt idx="26">
                  <c:v>-0.4353296390036121</c:v>
                </c:pt>
                <c:pt idx="27">
                  <c:v>0.79407072917092592</c:v>
                </c:pt>
                <c:pt idx="28">
                  <c:v>0.43934960558544844</c:v>
                </c:pt>
                <c:pt idx="29">
                  <c:v>0.80675818026065826</c:v>
                </c:pt>
                <c:pt idx="30">
                  <c:v>-0.67371502154855989</c:v>
                </c:pt>
                <c:pt idx="31">
                  <c:v>0.35412995202932507</c:v>
                </c:pt>
                <c:pt idx="32">
                  <c:v>0.3949492111132713</c:v>
                </c:pt>
                <c:pt idx="33">
                  <c:v>-1.2457655884645646</c:v>
                </c:pt>
                <c:pt idx="34">
                  <c:v>1.3907049378758529</c:v>
                </c:pt>
                <c:pt idx="35">
                  <c:v>-0.55336499826807994</c:v>
                </c:pt>
                <c:pt idx="36">
                  <c:v>1.1204656402696855</c:v>
                </c:pt>
                <c:pt idx="37">
                  <c:v>-2.6037378120236099</c:v>
                </c:pt>
                <c:pt idx="38">
                  <c:v>-0.80468453234061599</c:v>
                </c:pt>
                <c:pt idx="39">
                  <c:v>3.4416916605550796</c:v>
                </c:pt>
                <c:pt idx="40">
                  <c:v>0.28521299100248143</c:v>
                </c:pt>
                <c:pt idx="41">
                  <c:v>0.41663497540866956</c:v>
                </c:pt>
                <c:pt idx="42">
                  <c:v>-1.6195861007872736</c:v>
                </c:pt>
                <c:pt idx="43">
                  <c:v>-1.9428773612162331</c:v>
                </c:pt>
                <c:pt idx="44">
                  <c:v>1.4243471468944335</c:v>
                </c:pt>
                <c:pt idx="45">
                  <c:v>-1.226654831043561</c:v>
                </c:pt>
                <c:pt idx="46">
                  <c:v>1.4679949345008936</c:v>
                </c:pt>
                <c:pt idx="47">
                  <c:v>0.63052198129298631</c:v>
                </c:pt>
                <c:pt idx="48">
                  <c:v>4.122809413165669</c:v>
                </c:pt>
                <c:pt idx="49">
                  <c:v>-0.46574200496252161</c:v>
                </c:pt>
                <c:pt idx="50">
                  <c:v>0.71173417381942272</c:v>
                </c:pt>
                <c:pt idx="51">
                  <c:v>-1.4356680821947521</c:v>
                </c:pt>
                <c:pt idx="52">
                  <c:v>0.53206576922093518</c:v>
                </c:pt>
                <c:pt idx="53">
                  <c:v>0.56078647503454704</c:v>
                </c:pt>
                <c:pt idx="54">
                  <c:v>2.2619144601776497</c:v>
                </c:pt>
                <c:pt idx="55">
                  <c:v>-2.1679875317204278</c:v>
                </c:pt>
                <c:pt idx="56">
                  <c:v>0.16584749573667068</c:v>
                </c:pt>
                <c:pt idx="57">
                  <c:v>2.6473446723684901</c:v>
                </c:pt>
                <c:pt idx="58">
                  <c:v>-2.7397379653848475</c:v>
                </c:pt>
                <c:pt idx="59">
                  <c:v>0.43002046368201263</c:v>
                </c:pt>
                <c:pt idx="60">
                  <c:v>-0.21288997231749818</c:v>
                </c:pt>
                <c:pt idx="61">
                  <c:v>-0.87521243585797492</c:v>
                </c:pt>
                <c:pt idx="62">
                  <c:v>0.4156595423410181</c:v>
                </c:pt>
                <c:pt idx="63">
                  <c:v>1.9631670511444099</c:v>
                </c:pt>
                <c:pt idx="64">
                  <c:v>-0.62928620536695234</c:v>
                </c:pt>
                <c:pt idx="65">
                  <c:v>-2.8435965759854298</c:v>
                </c:pt>
                <c:pt idx="66">
                  <c:v>1.7654133444011677</c:v>
                </c:pt>
                <c:pt idx="67">
                  <c:v>-1.2729401532851625</c:v>
                </c:pt>
                <c:pt idx="68">
                  <c:v>2.6665156838134862</c:v>
                </c:pt>
                <c:pt idx="69">
                  <c:v>-1.7260231288673822</c:v>
                </c:pt>
                <c:pt idx="70">
                  <c:v>1.4305464901553933</c:v>
                </c:pt>
                <c:pt idx="71">
                  <c:v>-1.282919583900366</c:v>
                </c:pt>
                <c:pt idx="72">
                  <c:v>-1.4734905562363565</c:v>
                </c:pt>
                <c:pt idx="73">
                  <c:v>1.4338229448185302</c:v>
                </c:pt>
                <c:pt idx="74">
                  <c:v>-1.1427482604631223</c:v>
                </c:pt>
                <c:pt idx="75">
                  <c:v>2.7701207727659494</c:v>
                </c:pt>
                <c:pt idx="76">
                  <c:v>-3.5920493246521801E-2</c:v>
                </c:pt>
                <c:pt idx="77">
                  <c:v>-2.7632859200821258</c:v>
                </c:pt>
                <c:pt idx="78">
                  <c:v>0.53031726565677673</c:v>
                </c:pt>
                <c:pt idx="79">
                  <c:v>0.68836470745736733</c:v>
                </c:pt>
                <c:pt idx="80">
                  <c:v>1.2717509889625944</c:v>
                </c:pt>
                <c:pt idx="81">
                  <c:v>-0.76046035246690735</c:v>
                </c:pt>
                <c:pt idx="82">
                  <c:v>-1.3389626474236138</c:v>
                </c:pt>
                <c:pt idx="83">
                  <c:v>2.0734546524181496</c:v>
                </c:pt>
                <c:pt idx="84">
                  <c:v>-1.3702583601116203</c:v>
                </c:pt>
                <c:pt idx="85">
                  <c:v>1.1362908480805345</c:v>
                </c:pt>
                <c:pt idx="86">
                  <c:v>0.15725049706816208</c:v>
                </c:pt>
                <c:pt idx="87">
                  <c:v>0.10025701158156153</c:v>
                </c:pt>
                <c:pt idx="88">
                  <c:v>0.70945134211797267</c:v>
                </c:pt>
                <c:pt idx="89">
                  <c:v>-0.20620063878595829</c:v>
                </c:pt>
                <c:pt idx="90">
                  <c:v>-1.296020855079405</c:v>
                </c:pt>
                <c:pt idx="91">
                  <c:v>-0.22330254978442099</c:v>
                </c:pt>
                <c:pt idx="92">
                  <c:v>-3.7318841350497678E-2</c:v>
                </c:pt>
                <c:pt idx="93">
                  <c:v>0.35787024899036624</c:v>
                </c:pt>
                <c:pt idx="94">
                  <c:v>2.1836183350387728</c:v>
                </c:pt>
                <c:pt idx="95">
                  <c:v>-3.0446312848653179</c:v>
                </c:pt>
                <c:pt idx="96">
                  <c:v>-0.56083763411152177</c:v>
                </c:pt>
                <c:pt idx="97">
                  <c:v>0.88572051026858389</c:v>
                </c:pt>
                <c:pt idx="98">
                  <c:v>4.7823135799990268</c:v>
                </c:pt>
                <c:pt idx="99">
                  <c:v>0.4154560429014964</c:v>
                </c:pt>
                <c:pt idx="100">
                  <c:v>0.56253384173032828</c:v>
                </c:pt>
                <c:pt idx="101">
                  <c:v>1.0449775800225325</c:v>
                </c:pt>
                <c:pt idx="102">
                  <c:v>-3.4143999982916284</c:v>
                </c:pt>
                <c:pt idx="103">
                  <c:v>1.008490926324157</c:v>
                </c:pt>
                <c:pt idx="104">
                  <c:v>0.70640908234054223</c:v>
                </c:pt>
                <c:pt idx="105">
                  <c:v>-5.5456439440604299E-2</c:v>
                </c:pt>
                <c:pt idx="106">
                  <c:v>0.59921376305283047</c:v>
                </c:pt>
                <c:pt idx="107">
                  <c:v>0.80610107033862732</c:v>
                </c:pt>
                <c:pt idx="108">
                  <c:v>-0.10038320397143252</c:v>
                </c:pt>
                <c:pt idx="109">
                  <c:v>-2.3026518647384364</c:v>
                </c:pt>
                <c:pt idx="110">
                  <c:v>1.7335048596578417</c:v>
                </c:pt>
                <c:pt idx="111">
                  <c:v>-0.69189809437375516</c:v>
                </c:pt>
                <c:pt idx="112">
                  <c:v>0.95096652330539655</c:v>
                </c:pt>
                <c:pt idx="113">
                  <c:v>-0.50118842409574427</c:v>
                </c:pt>
                <c:pt idx="114">
                  <c:v>-0.48727429202699568</c:v>
                </c:pt>
                <c:pt idx="115">
                  <c:v>-1.614239408809226E-2</c:v>
                </c:pt>
                <c:pt idx="116">
                  <c:v>0.18528339751355816</c:v>
                </c:pt>
                <c:pt idx="117">
                  <c:v>-0.69084421738807578</c:v>
                </c:pt>
                <c:pt idx="118">
                  <c:v>1.3842554835719056</c:v>
                </c:pt>
                <c:pt idx="119">
                  <c:v>-3.0751380108995363</c:v>
                </c:pt>
                <c:pt idx="120">
                  <c:v>3.3050150705093984</c:v>
                </c:pt>
                <c:pt idx="121">
                  <c:v>-3.4422100725350901E-2</c:v>
                </c:pt>
                <c:pt idx="122">
                  <c:v>-1.1025747426174348</c:v>
                </c:pt>
                <c:pt idx="123">
                  <c:v>0.91474362307053525</c:v>
                </c:pt>
                <c:pt idx="124">
                  <c:v>8.1563484854996204E-2</c:v>
                </c:pt>
                <c:pt idx="125">
                  <c:v>-2.0192396732454654</c:v>
                </c:pt>
                <c:pt idx="126">
                  <c:v>1.64536459124065</c:v>
                </c:pt>
                <c:pt idx="127">
                  <c:v>-0.84148268797434866</c:v>
                </c:pt>
                <c:pt idx="128">
                  <c:v>2.1836399355379399</c:v>
                </c:pt>
                <c:pt idx="129">
                  <c:v>-0.52433279051911086</c:v>
                </c:pt>
                <c:pt idx="130">
                  <c:v>-0.42818783185794018</c:v>
                </c:pt>
                <c:pt idx="131">
                  <c:v>-0.86314116742869373</c:v>
                </c:pt>
                <c:pt idx="132">
                  <c:v>0.63482730183750391</c:v>
                </c:pt>
                <c:pt idx="133">
                  <c:v>-0.15024966160126496</c:v>
                </c:pt>
                <c:pt idx="134">
                  <c:v>-1.1601628102653194</c:v>
                </c:pt>
                <c:pt idx="135">
                  <c:v>0.70750957092968747</c:v>
                </c:pt>
                <c:pt idx="136">
                  <c:v>-0.44705529944621958</c:v>
                </c:pt>
                <c:pt idx="137">
                  <c:v>0.18595073925098404</c:v>
                </c:pt>
                <c:pt idx="138">
                  <c:v>-0.90842377176159061</c:v>
                </c:pt>
                <c:pt idx="139">
                  <c:v>-9.0149114839732647E-2</c:v>
                </c:pt>
                <c:pt idx="140">
                  <c:v>0.5592710294877179</c:v>
                </c:pt>
                <c:pt idx="141">
                  <c:v>1.3196768122725189E-2</c:v>
                </c:pt>
                <c:pt idx="142">
                  <c:v>0.53694179769081529</c:v>
                </c:pt>
                <c:pt idx="143">
                  <c:v>0.17376919458911289</c:v>
                </c:pt>
                <c:pt idx="144">
                  <c:v>2.4880409910110757</c:v>
                </c:pt>
                <c:pt idx="145">
                  <c:v>-2.7338523977959994</c:v>
                </c:pt>
                <c:pt idx="146">
                  <c:v>1.7670367924438324</c:v>
                </c:pt>
                <c:pt idx="147">
                  <c:v>3.0545379559043795E-2</c:v>
                </c:pt>
                <c:pt idx="148">
                  <c:v>3.2216866101225605</c:v>
                </c:pt>
                <c:pt idx="149">
                  <c:v>0.91206061370030511</c:v>
                </c:pt>
                <c:pt idx="150">
                  <c:v>-0.78767243394395337</c:v>
                </c:pt>
                <c:pt idx="151">
                  <c:v>0.96254552772734314</c:v>
                </c:pt>
                <c:pt idx="152">
                  <c:v>0.53117219067644328</c:v>
                </c:pt>
                <c:pt idx="153">
                  <c:v>-1.3497162854037015</c:v>
                </c:pt>
                <c:pt idx="154">
                  <c:v>-0.27491296350490302</c:v>
                </c:pt>
                <c:pt idx="155">
                  <c:v>-1.7403829133399995</c:v>
                </c:pt>
                <c:pt idx="156">
                  <c:v>2.2587323655898217</c:v>
                </c:pt>
                <c:pt idx="157">
                  <c:v>0.64690766521380283</c:v>
                </c:pt>
                <c:pt idx="158">
                  <c:v>-0.89555896920501254</c:v>
                </c:pt>
                <c:pt idx="159">
                  <c:v>-1.3916564967075828</c:v>
                </c:pt>
                <c:pt idx="160">
                  <c:v>3.1095623853616416</c:v>
                </c:pt>
                <c:pt idx="161">
                  <c:v>-1.2823704764741706</c:v>
                </c:pt>
                <c:pt idx="162">
                  <c:v>0.37956283449602779</c:v>
                </c:pt>
                <c:pt idx="163">
                  <c:v>-1.3525050235330127</c:v>
                </c:pt>
                <c:pt idx="164">
                  <c:v>-6.1966147768544033E-2</c:v>
                </c:pt>
                <c:pt idx="165">
                  <c:v>-0.18332684703636914</c:v>
                </c:pt>
                <c:pt idx="166">
                  <c:v>-0.84534804045688361</c:v>
                </c:pt>
                <c:pt idx="167">
                  <c:v>0.48619085646350868</c:v>
                </c:pt>
                <c:pt idx="168">
                  <c:v>-0.27193664209335111</c:v>
                </c:pt>
                <c:pt idx="169">
                  <c:v>2.7691521609085612</c:v>
                </c:pt>
                <c:pt idx="170">
                  <c:v>-1.9390461147850147</c:v>
                </c:pt>
                <c:pt idx="171">
                  <c:v>1.4284216831583763</c:v>
                </c:pt>
                <c:pt idx="172">
                  <c:v>-7.9920710049918853E-2</c:v>
                </c:pt>
                <c:pt idx="173">
                  <c:v>-0.75739421845355537</c:v>
                </c:pt>
                <c:pt idx="174">
                  <c:v>1.5238265405059792</c:v>
                </c:pt>
                <c:pt idx="175">
                  <c:v>-2.9969760362291709</c:v>
                </c:pt>
                <c:pt idx="176">
                  <c:v>3.1895251595415175</c:v>
                </c:pt>
                <c:pt idx="177">
                  <c:v>-3.1081935958354734</c:v>
                </c:pt>
                <c:pt idx="178">
                  <c:v>-0.73835053626680747</c:v>
                </c:pt>
                <c:pt idx="179">
                  <c:v>1.8862692741095088</c:v>
                </c:pt>
                <c:pt idx="180">
                  <c:v>-0.35332504921825603</c:v>
                </c:pt>
                <c:pt idx="181">
                  <c:v>-0.35326820579939522</c:v>
                </c:pt>
                <c:pt idx="182">
                  <c:v>2.1197683963691816</c:v>
                </c:pt>
                <c:pt idx="183">
                  <c:v>-0.97052634373540059</c:v>
                </c:pt>
                <c:pt idx="184">
                  <c:v>-0.80005520430859178</c:v>
                </c:pt>
                <c:pt idx="185">
                  <c:v>1.4305737749964464</c:v>
                </c:pt>
                <c:pt idx="186">
                  <c:v>-1.0745623058028286</c:v>
                </c:pt>
                <c:pt idx="187">
                  <c:v>-0.82238216236873996</c:v>
                </c:pt>
                <c:pt idx="188">
                  <c:v>-0.1506464286649134</c:v>
                </c:pt>
                <c:pt idx="189">
                  <c:v>2.4219662009272724</c:v>
                </c:pt>
                <c:pt idx="190">
                  <c:v>-1.1193367299711099</c:v>
                </c:pt>
                <c:pt idx="191">
                  <c:v>-0.69843508754274808</c:v>
                </c:pt>
                <c:pt idx="192">
                  <c:v>-0.49823825065686833</c:v>
                </c:pt>
                <c:pt idx="193">
                  <c:v>1.2444479580153711</c:v>
                </c:pt>
                <c:pt idx="194">
                  <c:v>-0.2903391305153491</c:v>
                </c:pt>
                <c:pt idx="195">
                  <c:v>-0.52799009608861525</c:v>
                </c:pt>
                <c:pt idx="196">
                  <c:v>0.78796574598527513</c:v>
                </c:pt>
                <c:pt idx="197">
                  <c:v>-0.15671616893087048</c:v>
                </c:pt>
                <c:pt idx="198">
                  <c:v>5.6496281912404811</c:v>
                </c:pt>
                <c:pt idx="199">
                  <c:v>-0.21909045244683512</c:v>
                </c:pt>
                <c:pt idx="200">
                  <c:v>-2.7406849767430685</c:v>
                </c:pt>
                <c:pt idx="201">
                  <c:v>2.3773282009642571</c:v>
                </c:pt>
                <c:pt idx="202">
                  <c:v>-0.23884695110609755</c:v>
                </c:pt>
                <c:pt idx="203">
                  <c:v>0.91233459897921421</c:v>
                </c:pt>
                <c:pt idx="204">
                  <c:v>-0.57863417168846354</c:v>
                </c:pt>
                <c:pt idx="205">
                  <c:v>-0.60711272453772835</c:v>
                </c:pt>
                <c:pt idx="206">
                  <c:v>-0.23868324205977842</c:v>
                </c:pt>
                <c:pt idx="207">
                  <c:v>1.0298390407115221</c:v>
                </c:pt>
                <c:pt idx="208">
                  <c:v>0.99430963018676266</c:v>
                </c:pt>
                <c:pt idx="209">
                  <c:v>1.1169822755618952</c:v>
                </c:pt>
                <c:pt idx="210">
                  <c:v>-0.72187049227068201</c:v>
                </c:pt>
                <c:pt idx="211">
                  <c:v>-0.50284597818972543</c:v>
                </c:pt>
                <c:pt idx="212">
                  <c:v>-1.5684133813920198</c:v>
                </c:pt>
                <c:pt idx="213">
                  <c:v>1.6061846963566495</c:v>
                </c:pt>
                <c:pt idx="214">
                  <c:v>8.6401996668428183E-2</c:v>
                </c:pt>
                <c:pt idx="215">
                  <c:v>-2.0445781956368592</c:v>
                </c:pt>
                <c:pt idx="216">
                  <c:v>1.4969282347010449</c:v>
                </c:pt>
                <c:pt idx="217">
                  <c:v>-1.5415957932418678</c:v>
                </c:pt>
                <c:pt idx="218">
                  <c:v>-0.5765559762949124</c:v>
                </c:pt>
                <c:pt idx="219">
                  <c:v>2.1242635739326943</c:v>
                </c:pt>
                <c:pt idx="220">
                  <c:v>-0.16484136722283438</c:v>
                </c:pt>
                <c:pt idx="221">
                  <c:v>-0.57654688134789467</c:v>
                </c:pt>
                <c:pt idx="222">
                  <c:v>0.2366346052440349</c:v>
                </c:pt>
                <c:pt idx="223">
                  <c:v>-0.56489398048142903</c:v>
                </c:pt>
                <c:pt idx="224">
                  <c:v>1.5255091057042591</c:v>
                </c:pt>
                <c:pt idx="225">
                  <c:v>-1.2616374078788795</c:v>
                </c:pt>
                <c:pt idx="226">
                  <c:v>1.3490080164046958E-2</c:v>
                </c:pt>
                <c:pt idx="227">
                  <c:v>0.55846385293989442</c:v>
                </c:pt>
                <c:pt idx="228">
                  <c:v>3.2810021366458386E-2</c:v>
                </c:pt>
                <c:pt idx="229">
                  <c:v>-2.2108611119620036</c:v>
                </c:pt>
                <c:pt idx="230">
                  <c:v>2.2413553324440727</c:v>
                </c:pt>
                <c:pt idx="231">
                  <c:v>-0.20038783077325206</c:v>
                </c:pt>
                <c:pt idx="232">
                  <c:v>-0.61499235926021356</c:v>
                </c:pt>
                <c:pt idx="233">
                  <c:v>0.64824348555703182</c:v>
                </c:pt>
                <c:pt idx="234">
                  <c:v>-0.87104126578196883</c:v>
                </c:pt>
                <c:pt idx="235">
                  <c:v>-0.16545527614653111</c:v>
                </c:pt>
                <c:pt idx="236">
                  <c:v>2.0793436306121293</c:v>
                </c:pt>
                <c:pt idx="237">
                  <c:v>-1.0302824193786364</c:v>
                </c:pt>
                <c:pt idx="238">
                  <c:v>-1.3039516488788649</c:v>
                </c:pt>
                <c:pt idx="239">
                  <c:v>-0.57544411902199499</c:v>
                </c:pt>
                <c:pt idx="240">
                  <c:v>2.2809945221524686</c:v>
                </c:pt>
                <c:pt idx="241">
                  <c:v>-1.6237891031778418</c:v>
                </c:pt>
                <c:pt idx="242">
                  <c:v>-1.7221282178070396E-2</c:v>
                </c:pt>
                <c:pt idx="243">
                  <c:v>1.3395560927165207</c:v>
                </c:pt>
                <c:pt idx="244">
                  <c:v>-0.20457036953303032</c:v>
                </c:pt>
                <c:pt idx="245">
                  <c:v>-0.26872157832258381</c:v>
                </c:pt>
                <c:pt idx="246">
                  <c:v>-1.0921394277829677</c:v>
                </c:pt>
                <c:pt idx="247">
                  <c:v>1.9538538253982551</c:v>
                </c:pt>
                <c:pt idx="248">
                  <c:v>-0.41477733248029836</c:v>
                </c:pt>
                <c:pt idx="249">
                  <c:v>-0.41911334847100079</c:v>
                </c:pt>
                <c:pt idx="250">
                  <c:v>-1.6363173926947638</c:v>
                </c:pt>
                <c:pt idx="251">
                  <c:v>1.3296357792569324</c:v>
                </c:pt>
                <c:pt idx="252">
                  <c:v>-0.51768211051239632</c:v>
                </c:pt>
                <c:pt idx="253">
                  <c:v>2.201659299316816E-2</c:v>
                </c:pt>
                <c:pt idx="254">
                  <c:v>1.7788056538847741</c:v>
                </c:pt>
                <c:pt idx="255">
                  <c:v>-1.5912780781945912</c:v>
                </c:pt>
                <c:pt idx="256">
                  <c:v>-3.1640183806302957E-2</c:v>
                </c:pt>
                <c:pt idx="257">
                  <c:v>0.30512183002429083</c:v>
                </c:pt>
                <c:pt idx="258">
                  <c:v>0.39223664316523355</c:v>
                </c:pt>
                <c:pt idx="259">
                  <c:v>-0.15813952813914511</c:v>
                </c:pt>
                <c:pt idx="260">
                  <c:v>-6.618620318477042E-2</c:v>
                </c:pt>
                <c:pt idx="261">
                  <c:v>0.8075767254922539</c:v>
                </c:pt>
                <c:pt idx="262">
                  <c:v>0.53561507229460403</c:v>
                </c:pt>
                <c:pt idx="263">
                  <c:v>-1.7111551642301492</c:v>
                </c:pt>
                <c:pt idx="264">
                  <c:v>1.6624608178972267</c:v>
                </c:pt>
                <c:pt idx="265">
                  <c:v>-1.7268121155211702</c:v>
                </c:pt>
                <c:pt idx="266">
                  <c:v>8.8473370851716027E-2</c:v>
                </c:pt>
                <c:pt idx="267">
                  <c:v>1.5584282664349303</c:v>
                </c:pt>
                <c:pt idx="268">
                  <c:v>-0.39519591155112721</c:v>
                </c:pt>
                <c:pt idx="269">
                  <c:v>-1.3906765161664225</c:v>
                </c:pt>
                <c:pt idx="270">
                  <c:v>1.5980049283825792</c:v>
                </c:pt>
                <c:pt idx="271">
                  <c:v>-2.1683354134438559</c:v>
                </c:pt>
                <c:pt idx="272">
                  <c:v>2.6491875360079575</c:v>
                </c:pt>
                <c:pt idx="273">
                  <c:v>-1.562829083923134</c:v>
                </c:pt>
                <c:pt idx="274">
                  <c:v>1.0499013569642557</c:v>
                </c:pt>
                <c:pt idx="275">
                  <c:v>-0.46775653572694864</c:v>
                </c:pt>
                <c:pt idx="276">
                  <c:v>-0.515492502017878</c:v>
                </c:pt>
                <c:pt idx="277">
                  <c:v>0.2886577021854464</c:v>
                </c:pt>
                <c:pt idx="278">
                  <c:v>-9.8574446383281611E-2</c:v>
                </c:pt>
                <c:pt idx="279">
                  <c:v>1.5169712241913658</c:v>
                </c:pt>
                <c:pt idx="280">
                  <c:v>-1.8230934983876068</c:v>
                </c:pt>
                <c:pt idx="281">
                  <c:v>0.94172492026700638</c:v>
                </c:pt>
                <c:pt idx="282">
                  <c:v>-1.8741638996289112</c:v>
                </c:pt>
                <c:pt idx="283">
                  <c:v>0.86755107986391522</c:v>
                </c:pt>
                <c:pt idx="284">
                  <c:v>0.56307953855139203</c:v>
                </c:pt>
                <c:pt idx="285">
                  <c:v>0.49130221668747254</c:v>
                </c:pt>
                <c:pt idx="286">
                  <c:v>-0.61750256463710684</c:v>
                </c:pt>
                <c:pt idx="287">
                  <c:v>0.8305107712658355</c:v>
                </c:pt>
                <c:pt idx="288">
                  <c:v>-1.5823070498299785</c:v>
                </c:pt>
                <c:pt idx="289">
                  <c:v>1.6221292753471062</c:v>
                </c:pt>
                <c:pt idx="290">
                  <c:v>-0.60892489273101091</c:v>
                </c:pt>
                <c:pt idx="291">
                  <c:v>-0.68984149947937112</c:v>
                </c:pt>
                <c:pt idx="292">
                  <c:v>0.43826389628520701</c:v>
                </c:pt>
                <c:pt idx="293">
                  <c:v>-0.82587575889192522</c:v>
                </c:pt>
                <c:pt idx="294">
                  <c:v>-0.55101054385886528</c:v>
                </c:pt>
                <c:pt idx="295">
                  <c:v>1.4669217307528015</c:v>
                </c:pt>
                <c:pt idx="296">
                  <c:v>-0.86244654085021466</c:v>
                </c:pt>
                <c:pt idx="297">
                  <c:v>0.73658952715049963</c:v>
                </c:pt>
                <c:pt idx="298">
                  <c:v>-1.1528243248903891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08-4FC9-944F-54BF79AFB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672576"/>
        <c:axId val="161756288"/>
      </c:lineChart>
      <c:catAx>
        <c:axId val="161672576"/>
        <c:scaling>
          <c:orientation val="minMax"/>
        </c:scaling>
        <c:delete val="0"/>
        <c:axPos val="b"/>
        <c:majorTickMark val="out"/>
        <c:minorTickMark val="none"/>
        <c:tickLblPos val="nextTo"/>
        <c:crossAx val="161756288"/>
        <c:crosses val="autoZero"/>
        <c:auto val="1"/>
        <c:lblAlgn val="ctr"/>
        <c:lblOffset val="100"/>
        <c:noMultiLvlLbl val="0"/>
      </c:catAx>
      <c:valAx>
        <c:axId val="1617562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672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Revenues from the web server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'11.3.1.1-5'!$A$2:$A$101</c:f>
              <c:numCache>
                <c:formatCode>General</c:formatCode>
                <c:ptCount val="100"/>
                <c:pt idx="0">
                  <c:v>5.6009074852219785</c:v>
                </c:pt>
                <c:pt idx="1">
                  <c:v>3.9658210379605885</c:v>
                </c:pt>
                <c:pt idx="2">
                  <c:v>7.3525477705429925</c:v>
                </c:pt>
                <c:pt idx="3">
                  <c:v>2.8236308485650148</c:v>
                </c:pt>
                <c:pt idx="4">
                  <c:v>6.8751986301620338</c:v>
                </c:pt>
                <c:pt idx="5">
                  <c:v>4.4948996860953896</c:v>
                </c:pt>
                <c:pt idx="6">
                  <c:v>6.4769038234664817</c:v>
                </c:pt>
                <c:pt idx="7">
                  <c:v>6.8110864669888169</c:v>
                </c:pt>
                <c:pt idx="8">
                  <c:v>4.920718316390996</c:v>
                </c:pt>
                <c:pt idx="9">
                  <c:v>6.0273451183944484</c:v>
                </c:pt>
                <c:pt idx="10">
                  <c:v>5.0929996561638067</c:v>
                </c:pt>
                <c:pt idx="11">
                  <c:v>7.1775604534816688</c:v>
                </c:pt>
                <c:pt idx="12">
                  <c:v>4.8631325471363587</c:v>
                </c:pt>
                <c:pt idx="13">
                  <c:v>5.653519031284417</c:v>
                </c:pt>
                <c:pt idx="14">
                  <c:v>5.1625471826174572</c:v>
                </c:pt>
                <c:pt idx="15">
                  <c:v>6.44288579184688</c:v>
                </c:pt>
                <c:pt idx="16">
                  <c:v>4.9133322190877999</c:v>
                </c:pt>
                <c:pt idx="17">
                  <c:v>5.3235383876492222</c:v>
                </c:pt>
                <c:pt idx="18">
                  <c:v>4.1066894450944584</c:v>
                </c:pt>
                <c:pt idx="19">
                  <c:v>5.9518397704463037</c:v>
                </c:pt>
                <c:pt idx="20">
                  <c:v>3.0494768189146249</c:v>
                </c:pt>
                <c:pt idx="21">
                  <c:v>6.1771057473367854</c:v>
                </c:pt>
                <c:pt idx="22">
                  <c:v>6.0759897050741714</c:v>
                </c:pt>
                <c:pt idx="23">
                  <c:v>5.6306695245949241</c:v>
                </c:pt>
                <c:pt idx="24">
                  <c:v>3.6664208560901255</c:v>
                </c:pt>
                <c:pt idx="25">
                  <c:v>5.8436575372497126</c:v>
                </c:pt>
                <c:pt idx="26">
                  <c:v>3.8811306403962957</c:v>
                </c:pt>
                <c:pt idx="27">
                  <c:v>5.0751599597685084</c:v>
                </c:pt>
                <c:pt idx="28">
                  <c:v>4.9562645013329432</c:v>
                </c:pt>
                <c:pt idx="29">
                  <c:v>5.8413748569574073</c:v>
                </c:pt>
                <c:pt idx="30">
                  <c:v>6.2860565024656303</c:v>
                </c:pt>
                <c:pt idx="31">
                  <c:v>5.6945333834788494</c:v>
                </c:pt>
                <c:pt idx="32">
                  <c:v>6.5875537341278951</c:v>
                </c:pt>
                <c:pt idx="33">
                  <c:v>6.5169823044099484</c:v>
                </c:pt>
                <c:pt idx="34">
                  <c:v>5.6281538473321948</c:v>
                </c:pt>
                <c:pt idx="35">
                  <c:v>7.6071178672184878</c:v>
                </c:pt>
                <c:pt idx="36">
                  <c:v>5.9502479624243447</c:v>
                </c:pt>
                <c:pt idx="37">
                  <c:v>8.4964370964110483</c:v>
                </c:pt>
                <c:pt idx="38">
                  <c:v>4.3272763633677149</c:v>
                </c:pt>
                <c:pt idx="39">
                  <c:v>6.3989467376772735</c:v>
                </c:pt>
                <c:pt idx="40">
                  <c:v>7.7991293459091864</c:v>
                </c:pt>
                <c:pt idx="41">
                  <c:v>7.6032963331537609</c:v>
                </c:pt>
                <c:pt idx="42">
                  <c:v>8.2857611530515083</c:v>
                </c:pt>
                <c:pt idx="43">
                  <c:v>6.1313437650397891</c:v>
                </c:pt>
                <c:pt idx="44">
                  <c:v>5.3416252316482939</c:v>
                </c:pt>
                <c:pt idx="45">
                  <c:v>6.6000955497577589</c:v>
                </c:pt>
                <c:pt idx="46">
                  <c:v>4.408610558103967</c:v>
                </c:pt>
                <c:pt idx="47">
                  <c:v>7.1703713049843589</c:v>
                </c:pt>
                <c:pt idx="48">
                  <c:v>5.7449482421834421</c:v>
                </c:pt>
                <c:pt idx="49">
                  <c:v>6.071201635478479</c:v>
                </c:pt>
                <c:pt idx="50">
                  <c:v>5.2012064888813949</c:v>
                </c:pt>
                <c:pt idx="51">
                  <c:v>6.6165513029892304</c:v>
                </c:pt>
                <c:pt idx="52">
                  <c:v>4.3800514885319375</c:v>
                </c:pt>
                <c:pt idx="53">
                  <c:v>6.5266845703778831</c:v>
                </c:pt>
                <c:pt idx="54">
                  <c:v>5.6120905509980474</c:v>
                </c:pt>
                <c:pt idx="55">
                  <c:v>8.9415327886346585</c:v>
                </c:pt>
                <c:pt idx="56">
                  <c:v>4.9488761268970611</c:v>
                </c:pt>
                <c:pt idx="57">
                  <c:v>8.0620145232583482</c:v>
                </c:pt>
                <c:pt idx="58">
                  <c:v>8.3529379465904601</c:v>
                </c:pt>
                <c:pt idx="59">
                  <c:v>6.2447696300754636</c:v>
                </c:pt>
                <c:pt idx="60">
                  <c:v>7.9852132204101682</c:v>
                </c:pt>
                <c:pt idx="61">
                  <c:v>6.5391727987471269</c:v>
                </c:pt>
                <c:pt idx="62">
                  <c:v>6.9278549403408505</c:v>
                </c:pt>
                <c:pt idx="63">
                  <c:v>6.9658444590879576</c:v>
                </c:pt>
                <c:pt idx="64">
                  <c:v>9.1225003150310826</c:v>
                </c:pt>
                <c:pt idx="65">
                  <c:v>7.4901643049511666</c:v>
                </c:pt>
                <c:pt idx="66">
                  <c:v>6.0966035440561486</c:v>
                </c:pt>
                <c:pt idx="67">
                  <c:v>8.3898135296148926</c:v>
                </c:pt>
                <c:pt idx="68">
                  <c:v>5.7408243241956427</c:v>
                </c:pt>
                <c:pt idx="69">
                  <c:v>10.424878383848668</c:v>
                </c:pt>
                <c:pt idx="70">
                  <c:v>5.7920188702271389</c:v>
                </c:pt>
                <c:pt idx="71">
                  <c:v>10.793632255129079</c:v>
                </c:pt>
                <c:pt idx="72">
                  <c:v>6.0189570793701641</c:v>
                </c:pt>
                <c:pt idx="73">
                  <c:v>8.258383177115439</c:v>
                </c:pt>
                <c:pt idx="74">
                  <c:v>7.6346285032196022</c:v>
                </c:pt>
                <c:pt idx="75">
                  <c:v>7.42474970044778</c:v>
                </c:pt>
                <c:pt idx="76">
                  <c:v>10.30711775716467</c:v>
                </c:pt>
                <c:pt idx="77">
                  <c:v>8.8314676452761134</c:v>
                </c:pt>
                <c:pt idx="78">
                  <c:v>7.5875735764054699</c:v>
                </c:pt>
                <c:pt idx="79">
                  <c:v>8.5992681750670918</c:v>
                </c:pt>
                <c:pt idx="80">
                  <c:v>8.622216990770962</c:v>
                </c:pt>
                <c:pt idx="81">
                  <c:v>10.226260973129445</c:v>
                </c:pt>
                <c:pt idx="82">
                  <c:v>8.7524765613103561</c:v>
                </c:pt>
                <c:pt idx="83">
                  <c:v>8.6634688884461415</c:v>
                </c:pt>
                <c:pt idx="84">
                  <c:v>10.606602881000317</c:v>
                </c:pt>
                <c:pt idx="85">
                  <c:v>8.3197918935334982</c:v>
                </c:pt>
                <c:pt idx="86">
                  <c:v>11.208150703407824</c:v>
                </c:pt>
                <c:pt idx="87">
                  <c:v>9.4863407238745605</c:v>
                </c:pt>
                <c:pt idx="88">
                  <c:v>11.23771237468236</c:v>
                </c:pt>
                <c:pt idx="89">
                  <c:v>10.789356646170214</c:v>
                </c:pt>
                <c:pt idx="90">
                  <c:v>11.32057259016533</c:v>
                </c:pt>
                <c:pt idx="91">
                  <c:v>9.7808525817809624</c:v>
                </c:pt>
                <c:pt idx="92">
                  <c:v>10.61715698467923</c:v>
                </c:pt>
                <c:pt idx="93">
                  <c:v>9.9452556080319354</c:v>
                </c:pt>
                <c:pt idx="94">
                  <c:v>10.966857511254004</c:v>
                </c:pt>
                <c:pt idx="95">
                  <c:v>12.599927548489148</c:v>
                </c:pt>
                <c:pt idx="96">
                  <c:v>9.0363055435658381</c:v>
                </c:pt>
                <c:pt idx="97">
                  <c:v>10.839132279883049</c:v>
                </c:pt>
                <c:pt idx="98">
                  <c:v>10.152993998869619</c:v>
                </c:pt>
                <c:pt idx="99">
                  <c:v>10.809554482432379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1A-4872-9721-DFA6E3032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17344"/>
        <c:axId val="161818880"/>
      </c:lineChart>
      <c:catAx>
        <c:axId val="161817344"/>
        <c:scaling>
          <c:orientation val="minMax"/>
        </c:scaling>
        <c:delete val="0"/>
        <c:axPos val="b"/>
        <c:majorTickMark val="out"/>
        <c:minorTickMark val="none"/>
        <c:tickLblPos val="nextTo"/>
        <c:crossAx val="161818880"/>
        <c:crosses val="autoZero"/>
        <c:auto val="1"/>
        <c:lblAlgn val="ctr"/>
        <c:lblOffset val="100"/>
        <c:noMultiLvlLbl val="0"/>
      </c:catAx>
      <c:valAx>
        <c:axId val="1618188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81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Number of server hits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'11.2.2-4,11.2.1.1-4'!$B$6:$B$305</c:f>
              <c:numCache>
                <c:formatCode>General</c:formatCode>
                <c:ptCount val="300"/>
                <c:pt idx="0">
                  <c:v>98.900907485221978</c:v>
                </c:pt>
                <c:pt idx="1">
                  <c:v>100.08130200512824</c:v>
                </c:pt>
                <c:pt idx="2">
                  <c:v>101.29324234876549</c:v>
                </c:pt>
                <c:pt idx="3">
                  <c:v>98.770658748981077</c:v>
                </c:pt>
                <c:pt idx="4">
                  <c:v>99.578687948087463</c:v>
                </c:pt>
                <c:pt idx="5">
                  <c:v>100.16479248188261</c:v>
                </c:pt>
                <c:pt idx="6">
                  <c:v>99.90240894476301</c:v>
                </c:pt>
                <c:pt idx="7">
                  <c:v>101.65491655934602</c:v>
                </c:pt>
                <c:pt idx="8">
                  <c:v>99.393444340967108</c:v>
                </c:pt>
                <c:pt idx="9">
                  <c:v>99.295997668014024</c:v>
                </c:pt>
                <c:pt idx="10">
                  <c:v>99.413141722470755</c:v>
                </c:pt>
                <c:pt idx="11">
                  <c:v>100.94410779638565</c:v>
                </c:pt>
                <c:pt idx="12">
                  <c:v>100.06270965968724</c:v>
                </c:pt>
                <c:pt idx="13">
                  <c:v>99.320691586035537</c:v>
                </c:pt>
                <c:pt idx="14">
                  <c:v>99.866654434299562</c:v>
                </c:pt>
                <c:pt idx="15">
                  <c:v>100.8527968020644</c:v>
                </c:pt>
                <c:pt idx="16">
                  <c:v>100.23692678041698</c:v>
                </c:pt>
                <c:pt idx="17">
                  <c:v>99.699598447477911</c:v>
                </c:pt>
                <c:pt idx="18">
                  <c:v>99.153365024540108</c:v>
                </c:pt>
                <c:pt idx="19">
                  <c:v>100.39944211494003</c:v>
                </c:pt>
                <c:pt idx="20">
                  <c:v>98.662547113781329</c:v>
                </c:pt>
                <c:pt idx="21">
                  <c:v>99.690442109567812</c:v>
                </c:pt>
                <c:pt idx="22">
                  <c:v>101.7244656191906</c:v>
                </c:pt>
                <c:pt idx="23">
                  <c:v>100.43675186134351</c:v>
                </c:pt>
                <c:pt idx="24">
                  <c:v>98.125717866059858</c:v>
                </c:pt>
                <c:pt idx="25">
                  <c:v>99.223419990812545</c:v>
                </c:pt>
                <c:pt idx="26">
                  <c:v>98.695320755359717</c:v>
                </c:pt>
                <c:pt idx="27">
                  <c:v>98.259991116356105</c:v>
                </c:pt>
                <c:pt idx="28">
                  <c:v>99.054061845527031</c:v>
                </c:pt>
                <c:pt idx="29">
                  <c:v>99.493411451112479</c:v>
                </c:pt>
                <c:pt idx="30">
                  <c:v>100.30016963137314</c:v>
                </c:pt>
                <c:pt idx="31">
                  <c:v>99.626454609824577</c:v>
                </c:pt>
                <c:pt idx="32">
                  <c:v>99.980584561853902</c:v>
                </c:pt>
                <c:pt idx="33">
                  <c:v>100.37553377296717</c:v>
                </c:pt>
                <c:pt idx="34">
                  <c:v>99.129768184502609</c:v>
                </c:pt>
                <c:pt idx="35">
                  <c:v>100.52047312237846</c:v>
                </c:pt>
                <c:pt idx="36">
                  <c:v>99.967108124110382</c:v>
                </c:pt>
                <c:pt idx="37">
                  <c:v>101.08757376438007</c:v>
                </c:pt>
                <c:pt idx="38">
                  <c:v>98.483835952356458</c:v>
                </c:pt>
                <c:pt idx="39">
                  <c:v>97.679151420015842</c:v>
                </c:pt>
                <c:pt idx="40">
                  <c:v>101.12084308057092</c:v>
                </c:pt>
                <c:pt idx="41">
                  <c:v>101.4060560715734</c:v>
                </c:pt>
                <c:pt idx="42">
                  <c:v>101.82269104698207</c:v>
                </c:pt>
                <c:pt idx="43">
                  <c:v>100.2031049461948</c:v>
                </c:pt>
                <c:pt idx="44">
                  <c:v>98.260227584978566</c:v>
                </c:pt>
                <c:pt idx="45">
                  <c:v>99.684574731872999</c:v>
                </c:pt>
                <c:pt idx="46">
                  <c:v>98.457919900829438</c:v>
                </c:pt>
                <c:pt idx="47">
                  <c:v>99.925914835330332</c:v>
                </c:pt>
                <c:pt idx="48">
                  <c:v>100.55643681662332</c:v>
                </c:pt>
                <c:pt idx="49">
                  <c:v>104.67924622978899</c:v>
                </c:pt>
                <c:pt idx="50">
                  <c:v>104.21350422482647</c:v>
                </c:pt>
                <c:pt idx="51">
                  <c:v>104.92523839864589</c:v>
                </c:pt>
                <c:pt idx="52">
                  <c:v>103.48957031645114</c:v>
                </c:pt>
                <c:pt idx="53">
                  <c:v>104.02163608567207</c:v>
                </c:pt>
                <c:pt idx="54">
                  <c:v>104.58242256070662</c:v>
                </c:pt>
                <c:pt idx="55">
                  <c:v>106.84433702088427</c:v>
                </c:pt>
                <c:pt idx="56">
                  <c:v>104.67634948916384</c:v>
                </c:pt>
                <c:pt idx="57">
                  <c:v>104.84219698490051</c:v>
                </c:pt>
                <c:pt idx="58">
                  <c:v>107.489541657269</c:v>
                </c:pt>
                <c:pt idx="59">
                  <c:v>104.74980369188415</c:v>
                </c:pt>
                <c:pt idx="60">
                  <c:v>105.17982415556617</c:v>
                </c:pt>
                <c:pt idx="61">
                  <c:v>104.96693418324867</c:v>
                </c:pt>
                <c:pt idx="62">
                  <c:v>104.09172174739069</c:v>
                </c:pt>
                <c:pt idx="63">
                  <c:v>104.50738128973171</c:v>
                </c:pt>
                <c:pt idx="64">
                  <c:v>106.47054834087612</c:v>
                </c:pt>
                <c:pt idx="65">
                  <c:v>105.84126213550917</c:v>
                </c:pt>
                <c:pt idx="66">
                  <c:v>102.99766555952374</c:v>
                </c:pt>
                <c:pt idx="67">
                  <c:v>104.76307890392491</c:v>
                </c:pt>
                <c:pt idx="68">
                  <c:v>103.49013875063974</c:v>
                </c:pt>
                <c:pt idx="69">
                  <c:v>106.15665443445323</c:v>
                </c:pt>
                <c:pt idx="70">
                  <c:v>104.43063130558585</c:v>
                </c:pt>
                <c:pt idx="71">
                  <c:v>105.86117779574124</c:v>
                </c:pt>
                <c:pt idx="72">
                  <c:v>104.57825821184088</c:v>
                </c:pt>
                <c:pt idx="73">
                  <c:v>103.10476765560452</c:v>
                </c:pt>
                <c:pt idx="74">
                  <c:v>104.53859060042305</c:v>
                </c:pt>
                <c:pt idx="75">
                  <c:v>103.39584233995993</c:v>
                </c:pt>
                <c:pt idx="76">
                  <c:v>106.16596311272588</c:v>
                </c:pt>
                <c:pt idx="77">
                  <c:v>106.13004261947935</c:v>
                </c:pt>
                <c:pt idx="78">
                  <c:v>103.36675669939723</c:v>
                </c:pt>
                <c:pt idx="79">
                  <c:v>103.89707396505401</c:v>
                </c:pt>
                <c:pt idx="80">
                  <c:v>104.58543867251137</c:v>
                </c:pt>
                <c:pt idx="81">
                  <c:v>105.85718966147397</c:v>
                </c:pt>
                <c:pt idx="82">
                  <c:v>105.09672930900706</c:v>
                </c:pt>
                <c:pt idx="83">
                  <c:v>103.75776666158345</c:v>
                </c:pt>
                <c:pt idx="84">
                  <c:v>105.8312213140016</c:v>
                </c:pt>
                <c:pt idx="85">
                  <c:v>104.46096295388998</c:v>
                </c:pt>
                <c:pt idx="86">
                  <c:v>105.59725380197051</c:v>
                </c:pt>
                <c:pt idx="87">
                  <c:v>105.75450429903867</c:v>
                </c:pt>
                <c:pt idx="88">
                  <c:v>105.85476131062023</c:v>
                </c:pt>
                <c:pt idx="89">
                  <c:v>106.56421265273821</c:v>
                </c:pt>
                <c:pt idx="90">
                  <c:v>106.35801201395225</c:v>
                </c:pt>
                <c:pt idx="91">
                  <c:v>105.06199115887284</c:v>
                </c:pt>
                <c:pt idx="92">
                  <c:v>104.83868860908842</c:v>
                </c:pt>
                <c:pt idx="93">
                  <c:v>104.80136976773792</c:v>
                </c:pt>
                <c:pt idx="94">
                  <c:v>105.15924001672829</c:v>
                </c:pt>
                <c:pt idx="95">
                  <c:v>107.34285835176706</c:v>
                </c:pt>
                <c:pt idx="96">
                  <c:v>104.29822706690175</c:v>
                </c:pt>
                <c:pt idx="97">
                  <c:v>103.73738943279022</c:v>
                </c:pt>
                <c:pt idx="98">
                  <c:v>104.62310994305881</c:v>
                </c:pt>
                <c:pt idx="99">
                  <c:v>109.40542352305783</c:v>
                </c:pt>
                <c:pt idx="100">
                  <c:v>109.82087956595933</c:v>
                </c:pt>
                <c:pt idx="101">
                  <c:v>110.38341340768966</c:v>
                </c:pt>
                <c:pt idx="102">
                  <c:v>111.42839098771219</c:v>
                </c:pt>
                <c:pt idx="103">
                  <c:v>108.01399098942056</c:v>
                </c:pt>
                <c:pt idx="104">
                  <c:v>109.02248191574472</c:v>
                </c:pt>
                <c:pt idx="105">
                  <c:v>109.72889099808526</c:v>
                </c:pt>
                <c:pt idx="106">
                  <c:v>109.67343455864466</c:v>
                </c:pt>
                <c:pt idx="107">
                  <c:v>110.27264832169749</c:v>
                </c:pt>
                <c:pt idx="108">
                  <c:v>111.07874939203612</c:v>
                </c:pt>
                <c:pt idx="109">
                  <c:v>110.97836618806468</c:v>
                </c:pt>
                <c:pt idx="110">
                  <c:v>108.67571432332625</c:v>
                </c:pt>
                <c:pt idx="111">
                  <c:v>110.40921918298409</c:v>
                </c:pt>
                <c:pt idx="112">
                  <c:v>109.71732108861033</c:v>
                </c:pt>
                <c:pt idx="113">
                  <c:v>110.66828761191573</c:v>
                </c:pt>
                <c:pt idx="114">
                  <c:v>110.16709918781999</c:v>
                </c:pt>
                <c:pt idx="115">
                  <c:v>109.67982489579299</c:v>
                </c:pt>
                <c:pt idx="116">
                  <c:v>109.6636825017049</c:v>
                </c:pt>
                <c:pt idx="117">
                  <c:v>109.84896589921846</c:v>
                </c:pt>
                <c:pt idx="118">
                  <c:v>109.15812168183038</c:v>
                </c:pt>
                <c:pt idx="119">
                  <c:v>110.54237716540229</c:v>
                </c:pt>
                <c:pt idx="120">
                  <c:v>107.46723915450275</c:v>
                </c:pt>
                <c:pt idx="121">
                  <c:v>110.77225422501215</c:v>
                </c:pt>
                <c:pt idx="122">
                  <c:v>110.7378321242868</c:v>
                </c:pt>
                <c:pt idx="123">
                  <c:v>109.63525738166936</c:v>
                </c:pt>
                <c:pt idx="124">
                  <c:v>110.5500010047399</c:v>
                </c:pt>
                <c:pt idx="125">
                  <c:v>110.63156448959489</c:v>
                </c:pt>
                <c:pt idx="126">
                  <c:v>108.61232481634943</c:v>
                </c:pt>
                <c:pt idx="127">
                  <c:v>110.25768940759008</c:v>
                </c:pt>
                <c:pt idx="128">
                  <c:v>109.41620671961573</c:v>
                </c:pt>
                <c:pt idx="129">
                  <c:v>111.59984665515367</c:v>
                </c:pt>
                <c:pt idx="130">
                  <c:v>111.07551386463456</c:v>
                </c:pt>
                <c:pt idx="131">
                  <c:v>110.64732603277662</c:v>
                </c:pt>
                <c:pt idx="132">
                  <c:v>109.78418486534792</c:v>
                </c:pt>
                <c:pt idx="133">
                  <c:v>110.41901216718543</c:v>
                </c:pt>
                <c:pt idx="134">
                  <c:v>110.26876250558416</c:v>
                </c:pt>
                <c:pt idx="135">
                  <c:v>109.10859969531884</c:v>
                </c:pt>
                <c:pt idx="136">
                  <c:v>109.81610926624853</c:v>
                </c:pt>
                <c:pt idx="137">
                  <c:v>109.36905396680231</c:v>
                </c:pt>
                <c:pt idx="138">
                  <c:v>109.5550047060533</c:v>
                </c:pt>
                <c:pt idx="139">
                  <c:v>108.64658093429171</c:v>
                </c:pt>
                <c:pt idx="140">
                  <c:v>108.55643181945197</c:v>
                </c:pt>
                <c:pt idx="141">
                  <c:v>109.11570284893969</c:v>
                </c:pt>
                <c:pt idx="142">
                  <c:v>109.12889961706242</c:v>
                </c:pt>
                <c:pt idx="143">
                  <c:v>109.66584141475323</c:v>
                </c:pt>
                <c:pt idx="144">
                  <c:v>109.83961060934234</c:v>
                </c:pt>
                <c:pt idx="145">
                  <c:v>112.32765160035342</c:v>
                </c:pt>
                <c:pt idx="146">
                  <c:v>109.59379920255742</c:v>
                </c:pt>
                <c:pt idx="147">
                  <c:v>111.36083599500125</c:v>
                </c:pt>
                <c:pt idx="148">
                  <c:v>111.3913813745603</c:v>
                </c:pt>
                <c:pt idx="149">
                  <c:v>114.61306798468286</c:v>
                </c:pt>
                <c:pt idx="150">
                  <c:v>115.52512859838316</c:v>
                </c:pt>
                <c:pt idx="151">
                  <c:v>114.73745616443921</c:v>
                </c:pt>
                <c:pt idx="152">
                  <c:v>115.70000169216655</c:v>
                </c:pt>
                <c:pt idx="153">
                  <c:v>116.231173882843</c:v>
                </c:pt>
                <c:pt idx="154">
                  <c:v>114.88145759743929</c:v>
                </c:pt>
                <c:pt idx="155">
                  <c:v>114.60654463393439</c:v>
                </c:pt>
                <c:pt idx="156">
                  <c:v>112.86616172059439</c:v>
                </c:pt>
                <c:pt idx="157">
                  <c:v>115.12489408618421</c:v>
                </c:pt>
                <c:pt idx="158">
                  <c:v>115.77180175139802</c:v>
                </c:pt>
                <c:pt idx="159">
                  <c:v>114.876242782193</c:v>
                </c:pt>
                <c:pt idx="160">
                  <c:v>113.48458628548542</c:v>
                </c:pt>
                <c:pt idx="161">
                  <c:v>116.59414867084706</c:v>
                </c:pt>
                <c:pt idx="162">
                  <c:v>115.31177819437289</c:v>
                </c:pt>
                <c:pt idx="163">
                  <c:v>115.69134102886892</c:v>
                </c:pt>
                <c:pt idx="164">
                  <c:v>114.33883600533591</c:v>
                </c:pt>
                <c:pt idx="165">
                  <c:v>114.27686985756736</c:v>
                </c:pt>
                <c:pt idx="166">
                  <c:v>114.09354301053099</c:v>
                </c:pt>
                <c:pt idx="167">
                  <c:v>113.24819497007411</c:v>
                </c:pt>
                <c:pt idx="168">
                  <c:v>113.73438582653762</c:v>
                </c:pt>
                <c:pt idx="169">
                  <c:v>113.46244918444427</c:v>
                </c:pt>
                <c:pt idx="170">
                  <c:v>116.23160134535283</c:v>
                </c:pt>
                <c:pt idx="171">
                  <c:v>114.29255523056781</c:v>
                </c:pt>
                <c:pt idx="172">
                  <c:v>115.72097691372619</c:v>
                </c:pt>
                <c:pt idx="173">
                  <c:v>115.64105620367627</c:v>
                </c:pt>
                <c:pt idx="174">
                  <c:v>114.88366198522272</c:v>
                </c:pt>
                <c:pt idx="175">
                  <c:v>116.4074885257287</c:v>
                </c:pt>
                <c:pt idx="176">
                  <c:v>113.41051248949952</c:v>
                </c:pt>
                <c:pt idx="177">
                  <c:v>116.60003764904104</c:v>
                </c:pt>
                <c:pt idx="178">
                  <c:v>113.49184405320557</c:v>
                </c:pt>
                <c:pt idx="179">
                  <c:v>112.75349351693876</c:v>
                </c:pt>
                <c:pt idx="180">
                  <c:v>114.63976279104827</c:v>
                </c:pt>
                <c:pt idx="181">
                  <c:v>114.28643774183001</c:v>
                </c:pt>
                <c:pt idx="182">
                  <c:v>113.93316953603062</c:v>
                </c:pt>
                <c:pt idx="183">
                  <c:v>116.0529379323998</c:v>
                </c:pt>
                <c:pt idx="184">
                  <c:v>115.0824115886644</c:v>
                </c:pt>
                <c:pt idx="185">
                  <c:v>114.28235638435581</c:v>
                </c:pt>
                <c:pt idx="186">
                  <c:v>115.71293015935225</c:v>
                </c:pt>
                <c:pt idx="187">
                  <c:v>114.63836785354943</c:v>
                </c:pt>
                <c:pt idx="188">
                  <c:v>113.81598569118069</c:v>
                </c:pt>
                <c:pt idx="189">
                  <c:v>113.66533926251577</c:v>
                </c:pt>
                <c:pt idx="190">
                  <c:v>116.08730546344304</c:v>
                </c:pt>
                <c:pt idx="191">
                  <c:v>114.96796873347193</c:v>
                </c:pt>
                <c:pt idx="192">
                  <c:v>114.26953364592919</c:v>
                </c:pt>
                <c:pt idx="193">
                  <c:v>113.77129539527232</c:v>
                </c:pt>
                <c:pt idx="194">
                  <c:v>115.01574335328769</c:v>
                </c:pt>
                <c:pt idx="195">
                  <c:v>114.72540422277234</c:v>
                </c:pt>
                <c:pt idx="196">
                  <c:v>114.19741412668373</c:v>
                </c:pt>
                <c:pt idx="197">
                  <c:v>114.985379872669</c:v>
                </c:pt>
                <c:pt idx="198">
                  <c:v>114.82866370373813</c:v>
                </c:pt>
                <c:pt idx="199">
                  <c:v>120.47829189497861</c:v>
                </c:pt>
                <c:pt idx="200">
                  <c:v>120.25920144253178</c:v>
                </c:pt>
                <c:pt idx="201">
                  <c:v>117.51851646578871</c:v>
                </c:pt>
                <c:pt idx="202">
                  <c:v>119.89584466675296</c:v>
                </c:pt>
                <c:pt idx="203">
                  <c:v>119.65699771564687</c:v>
                </c:pt>
                <c:pt idx="204">
                  <c:v>120.56933231462608</c:v>
                </c:pt>
                <c:pt idx="205">
                  <c:v>119.99069814293762</c:v>
                </c:pt>
                <c:pt idx="206">
                  <c:v>119.38358541839989</c:v>
                </c:pt>
                <c:pt idx="207">
                  <c:v>119.14490217634011</c:v>
                </c:pt>
                <c:pt idx="208">
                  <c:v>120.17474121705163</c:v>
                </c:pt>
                <c:pt idx="209">
                  <c:v>121.1690508472384</c:v>
                </c:pt>
                <c:pt idx="210">
                  <c:v>122.28603312280029</c:v>
                </c:pt>
                <c:pt idx="211">
                  <c:v>121.56416263052961</c:v>
                </c:pt>
                <c:pt idx="212">
                  <c:v>121.06131665233988</c:v>
                </c:pt>
                <c:pt idx="213">
                  <c:v>119.49290327094786</c:v>
                </c:pt>
                <c:pt idx="214">
                  <c:v>121.09908796730451</c:v>
                </c:pt>
                <c:pt idx="215">
                  <c:v>121.18548996397294</c:v>
                </c:pt>
                <c:pt idx="216">
                  <c:v>119.14091176833608</c:v>
                </c:pt>
                <c:pt idx="217">
                  <c:v>120.63784000303713</c:v>
                </c:pt>
                <c:pt idx="218">
                  <c:v>119.09624420979526</c:v>
                </c:pt>
                <c:pt idx="219">
                  <c:v>118.51968823350035</c:v>
                </c:pt>
                <c:pt idx="220">
                  <c:v>120.64395180743304</c:v>
                </c:pt>
                <c:pt idx="221">
                  <c:v>120.47911044021021</c:v>
                </c:pt>
                <c:pt idx="222">
                  <c:v>119.90256355886231</c:v>
                </c:pt>
                <c:pt idx="223">
                  <c:v>120.13919816410635</c:v>
                </c:pt>
                <c:pt idx="224">
                  <c:v>119.57430418362492</c:v>
                </c:pt>
                <c:pt idx="225">
                  <c:v>121.09981328932918</c:v>
                </c:pt>
                <c:pt idx="226">
                  <c:v>119.8381758814503</c:v>
                </c:pt>
                <c:pt idx="227">
                  <c:v>119.85166596161434</c:v>
                </c:pt>
                <c:pt idx="228">
                  <c:v>120.41012981455424</c:v>
                </c:pt>
                <c:pt idx="229">
                  <c:v>120.4429398359207</c:v>
                </c:pt>
                <c:pt idx="230">
                  <c:v>118.23207872395869</c:v>
                </c:pt>
                <c:pt idx="231">
                  <c:v>120.47343405640277</c:v>
                </c:pt>
                <c:pt idx="232">
                  <c:v>120.27304622562951</c:v>
                </c:pt>
                <c:pt idx="233">
                  <c:v>119.6580538663693</c:v>
                </c:pt>
                <c:pt idx="234">
                  <c:v>120.30629735192633</c:v>
                </c:pt>
                <c:pt idx="235">
                  <c:v>119.43525608614436</c:v>
                </c:pt>
                <c:pt idx="236">
                  <c:v>119.26980080999783</c:v>
                </c:pt>
                <c:pt idx="237">
                  <c:v>121.34914444060996</c:v>
                </c:pt>
                <c:pt idx="238">
                  <c:v>120.31886202123133</c:v>
                </c:pt>
                <c:pt idx="239">
                  <c:v>119.01491037235246</c:v>
                </c:pt>
                <c:pt idx="240">
                  <c:v>118.43946625333047</c:v>
                </c:pt>
                <c:pt idx="241">
                  <c:v>120.72046077548293</c:v>
                </c:pt>
                <c:pt idx="242">
                  <c:v>119.09667167230509</c:v>
                </c:pt>
                <c:pt idx="243">
                  <c:v>119.07945039012702</c:v>
                </c:pt>
                <c:pt idx="244">
                  <c:v>120.41900648284354</c:v>
                </c:pt>
                <c:pt idx="245">
                  <c:v>120.21443611331051</c:v>
                </c:pt>
                <c:pt idx="246">
                  <c:v>119.94571453498793</c:v>
                </c:pt>
                <c:pt idx="247">
                  <c:v>118.85357510720496</c:v>
                </c:pt>
                <c:pt idx="248">
                  <c:v>120.80742893260322</c:v>
                </c:pt>
                <c:pt idx="249">
                  <c:v>120.39265160012292</c:v>
                </c:pt>
                <c:pt idx="250">
                  <c:v>119.97353825165192</c:v>
                </c:pt>
                <c:pt idx="251">
                  <c:v>118.33722085895715</c:v>
                </c:pt>
                <c:pt idx="252">
                  <c:v>119.66685663821409</c:v>
                </c:pt>
                <c:pt idx="253">
                  <c:v>119.14917452770169</c:v>
                </c:pt>
                <c:pt idx="254">
                  <c:v>119.17119112069486</c:v>
                </c:pt>
                <c:pt idx="255">
                  <c:v>120.94999677457963</c:v>
                </c:pt>
                <c:pt idx="256">
                  <c:v>119.35871869638504</c:v>
                </c:pt>
                <c:pt idx="257">
                  <c:v>119.32707851257874</c:v>
                </c:pt>
                <c:pt idx="258">
                  <c:v>119.63220034260303</c:v>
                </c:pt>
                <c:pt idx="259">
                  <c:v>120.02443698576826</c:v>
                </c:pt>
                <c:pt idx="260">
                  <c:v>119.86629745762912</c:v>
                </c:pt>
                <c:pt idx="261">
                  <c:v>119.80011125444435</c:v>
                </c:pt>
                <c:pt idx="262">
                  <c:v>120.6076879799366</c:v>
                </c:pt>
                <c:pt idx="263">
                  <c:v>121.1433030522312</c:v>
                </c:pt>
                <c:pt idx="264">
                  <c:v>119.43214788800105</c:v>
                </c:pt>
                <c:pt idx="265">
                  <c:v>121.09460870589828</c:v>
                </c:pt>
                <c:pt idx="266">
                  <c:v>119.36779659037711</c:v>
                </c:pt>
                <c:pt idx="267">
                  <c:v>119.45626996122883</c:v>
                </c:pt>
                <c:pt idx="268">
                  <c:v>121.01469822766376</c:v>
                </c:pt>
                <c:pt idx="269">
                  <c:v>120.61950231611263</c:v>
                </c:pt>
                <c:pt idx="270">
                  <c:v>119.22882579994621</c:v>
                </c:pt>
                <c:pt idx="271">
                  <c:v>120.82683072832879</c:v>
                </c:pt>
                <c:pt idx="272">
                  <c:v>118.65849531488493</c:v>
                </c:pt>
                <c:pt idx="273">
                  <c:v>121.30768285089289</c:v>
                </c:pt>
                <c:pt idx="274">
                  <c:v>119.74485376696975</c:v>
                </c:pt>
                <c:pt idx="275">
                  <c:v>120.79475512393401</c:v>
                </c:pt>
                <c:pt idx="276">
                  <c:v>120.32699858820706</c:v>
                </c:pt>
                <c:pt idx="277">
                  <c:v>119.81150608618918</c:v>
                </c:pt>
                <c:pt idx="278">
                  <c:v>120.10016378837463</c:v>
                </c:pt>
                <c:pt idx="279">
                  <c:v>120.00158934199135</c:v>
                </c:pt>
                <c:pt idx="280">
                  <c:v>121.51856056618271</c:v>
                </c:pt>
                <c:pt idx="281">
                  <c:v>119.69546706779511</c:v>
                </c:pt>
                <c:pt idx="282">
                  <c:v>120.63719198806211</c:v>
                </c:pt>
                <c:pt idx="283">
                  <c:v>118.7630280884332</c:v>
                </c:pt>
                <c:pt idx="284">
                  <c:v>119.63057916829712</c:v>
                </c:pt>
                <c:pt idx="285">
                  <c:v>120.19365870684851</c:v>
                </c:pt>
                <c:pt idx="286">
                  <c:v>120.68496092353598</c:v>
                </c:pt>
                <c:pt idx="287">
                  <c:v>120.06745835889888</c:v>
                </c:pt>
                <c:pt idx="288">
                  <c:v>120.89796913016471</c:v>
                </c:pt>
                <c:pt idx="289">
                  <c:v>119.31566208033473</c:v>
                </c:pt>
                <c:pt idx="290">
                  <c:v>120.93779135568184</c:v>
                </c:pt>
                <c:pt idx="291">
                  <c:v>120.32886646295083</c:v>
                </c:pt>
                <c:pt idx="292">
                  <c:v>119.63902496347146</c:v>
                </c:pt>
                <c:pt idx="293">
                  <c:v>120.07728885975666</c:v>
                </c:pt>
                <c:pt idx="294">
                  <c:v>119.25141310086474</c:v>
                </c:pt>
                <c:pt idx="295">
                  <c:v>118.70040255700587</c:v>
                </c:pt>
                <c:pt idx="296">
                  <c:v>120.16732428775867</c:v>
                </c:pt>
                <c:pt idx="297">
                  <c:v>119.30487774690846</c:v>
                </c:pt>
                <c:pt idx="298">
                  <c:v>120.04146727405896</c:v>
                </c:pt>
                <c:pt idx="299">
                  <c:v>118.88864294916857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14-45E7-A22E-8FC5A54CEE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316864"/>
        <c:axId val="161318400"/>
      </c:lineChart>
      <c:catAx>
        <c:axId val="161316864"/>
        <c:scaling>
          <c:orientation val="minMax"/>
        </c:scaling>
        <c:delete val="0"/>
        <c:axPos val="b"/>
        <c:majorTickMark val="out"/>
        <c:minorTickMark val="none"/>
        <c:tickLblPos val="nextTo"/>
        <c:crossAx val="161318400"/>
        <c:crosses val="autoZero"/>
        <c:auto val="1"/>
        <c:lblAlgn val="ctr"/>
        <c:lblOffset val="100"/>
        <c:noMultiLvlLbl val="0"/>
      </c:catAx>
      <c:valAx>
        <c:axId val="161318400"/>
        <c:scaling>
          <c:orientation val="minMax"/>
          <c:min val="8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316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ACF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'11.3.1.1-5'!$B$2:$B$34</c:f>
              <c:numCache>
                <c:formatCode>General</c:formatCode>
                <c:ptCount val="33"/>
                <c:pt idx="0">
                  <c:v>0.52330542764353882</c:v>
                </c:pt>
                <c:pt idx="1">
                  <c:v>0.76118010645213841</c:v>
                </c:pt>
                <c:pt idx="2">
                  <c:v>0.56390552943120431</c:v>
                </c:pt>
                <c:pt idx="3">
                  <c:v>0.63807502188532028</c:v>
                </c:pt>
                <c:pt idx="4">
                  <c:v>0.60037943270183647</c:v>
                </c:pt>
                <c:pt idx="5">
                  <c:v>0.54140652100296904</c:v>
                </c:pt>
                <c:pt idx="6">
                  <c:v>0.56725544204591338</c:v>
                </c:pt>
                <c:pt idx="7">
                  <c:v>0.49398982619388176</c:v>
                </c:pt>
                <c:pt idx="8">
                  <c:v>0.46758592520503878</c:v>
                </c:pt>
                <c:pt idx="9">
                  <c:v>0.45739758433928396</c:v>
                </c:pt>
                <c:pt idx="10">
                  <c:v>0.40158939805361676</c:v>
                </c:pt>
                <c:pt idx="11">
                  <c:v>0.39882200540528451</c:v>
                </c:pt>
                <c:pt idx="12">
                  <c:v>0.36555921974625954</c:v>
                </c:pt>
                <c:pt idx="13">
                  <c:v>0.34484047179131233</c:v>
                </c:pt>
                <c:pt idx="14">
                  <c:v>0.30491129625323687</c:v>
                </c:pt>
                <c:pt idx="15">
                  <c:v>0.31091174075426131</c:v>
                </c:pt>
                <c:pt idx="16">
                  <c:v>0.25791825053502354</c:v>
                </c:pt>
                <c:pt idx="17">
                  <c:v>0.30569234039929633</c:v>
                </c:pt>
                <c:pt idx="18">
                  <c:v>0.23560828813734336</c:v>
                </c:pt>
                <c:pt idx="19">
                  <c:v>0.22259157448204367</c:v>
                </c:pt>
                <c:pt idx="20">
                  <c:v>0.20356513246554764</c:v>
                </c:pt>
                <c:pt idx="21">
                  <c:v>0.20566412356471778</c:v>
                </c:pt>
                <c:pt idx="22">
                  <c:v>0.18150965600962943</c:v>
                </c:pt>
                <c:pt idx="23">
                  <c:v>0.18539290349408064</c:v>
                </c:pt>
                <c:pt idx="24">
                  <c:v>9.9467599052851408E-2</c:v>
                </c:pt>
                <c:pt idx="25">
                  <c:v>0.19653763291353474</c:v>
                </c:pt>
                <c:pt idx="26">
                  <c:v>5.5529026536475491E-2</c:v>
                </c:pt>
                <c:pt idx="27">
                  <c:v>0.14247251185508206</c:v>
                </c:pt>
                <c:pt idx="28">
                  <c:v>4.9960347731847501E-2</c:v>
                </c:pt>
                <c:pt idx="29">
                  <c:v>8.3197356862626443E-2</c:v>
                </c:pt>
                <c:pt idx="30">
                  <c:v>1.1469115474439436E-2</c:v>
                </c:pt>
                <c:pt idx="31">
                  <c:v>2.8637467918040307E-2</c:v>
                </c:pt>
                <c:pt idx="32">
                  <c:v>-9.3117352795662571E-3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4B-4E2E-B43F-DE3A3E361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856896"/>
        <c:axId val="161870976"/>
      </c:barChart>
      <c:lineChart>
        <c:grouping val="standard"/>
        <c:varyColors val="0"/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'11.3.1.1-5'!$C$2:$C$34</c:f>
              <c:numCache>
                <c:formatCode>0.000</c:formatCode>
                <c:ptCount val="33"/>
                <c:pt idx="0" formatCode="General">
                  <c:v>0.1</c:v>
                </c:pt>
                <c:pt idx="1">
                  <c:v>0.12440647656783686</c:v>
                </c:pt>
                <c:pt idx="2">
                  <c:v>0.18282413249802459</c:v>
                </c:pt>
                <c:pt idx="3">
                  <c:v>0.20388099002784515</c:v>
                </c:pt>
                <c:pt idx="4">
                  <c:v>0.22085417668444005</c:v>
                </c:pt>
                <c:pt idx="5">
                  <c:v>0.23374984016818631</c:v>
                </c:pt>
                <c:pt idx="6">
                  <c:v>0.24713268199343189</c:v>
                </c:pt>
                <c:pt idx="7">
                  <c:v>0.25681721413668512</c:v>
                </c:pt>
                <c:pt idx="8">
                  <c:v>0.26519391664577263</c:v>
                </c:pt>
                <c:pt idx="9">
                  <c:v>0.2729689807086389</c:v>
                </c:pt>
                <c:pt idx="10">
                  <c:v>0.27881453570733106</c:v>
                </c:pt>
                <c:pt idx="11">
                  <c:v>0.28446216824316806</c:v>
                </c:pt>
                <c:pt idx="12">
                  <c:v>0.28912176677731188</c:v>
                </c:pt>
                <c:pt idx="13">
                  <c:v>0.29320589189874652</c:v>
                </c:pt>
                <c:pt idx="14">
                  <c:v>0.29635976956360993</c:v>
                </c:pt>
                <c:pt idx="15">
                  <c:v>0.29960379708303581</c:v>
                </c:pt>
                <c:pt idx="16">
                  <c:v>0.30181595667849281</c:v>
                </c:pt>
                <c:pt idx="17">
                  <c:v>0.30489642150299145</c:v>
                </c:pt>
                <c:pt idx="18">
                  <c:v>0.30671167756397871</c:v>
                </c:pt>
                <c:pt idx="19">
                  <c:v>0.30832287189684443</c:v>
                </c:pt>
                <c:pt idx="20">
                  <c:v>0.30966396076688074</c:v>
                </c:pt>
                <c:pt idx="21">
                  <c:v>0.31102688506343812</c:v>
                </c:pt>
                <c:pt idx="22">
                  <c:v>0.31208434490816711</c:v>
                </c:pt>
                <c:pt idx="23">
                  <c:v>0.31318373027678037</c:v>
                </c:pt>
                <c:pt idx="24">
                  <c:v>0.31349948161887908</c:v>
                </c:pt>
                <c:pt idx="25">
                  <c:v>0.31472919438515873</c:v>
                </c:pt>
                <c:pt idx="26">
                  <c:v>0.31482715139278061</c:v>
                </c:pt>
                <c:pt idx="27">
                  <c:v>0.31547124050660896</c:v>
                </c:pt>
                <c:pt idx="28">
                  <c:v>0.31555035147134358</c:v>
                </c:pt>
                <c:pt idx="29">
                  <c:v>0.31576963172139749</c:v>
                </c:pt>
                <c:pt idx="30">
                  <c:v>0.31577379740830674</c:v>
                </c:pt>
                <c:pt idx="31">
                  <c:v>0.31579976760763689</c:v>
                </c:pt>
                <c:pt idx="32">
                  <c:v>0.31580251327263975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4B-4E2E-B43F-DE3A3E361CC2}"/>
            </c:ext>
          </c:extLst>
        </c:ser>
        <c:ser>
          <c:idx val="2"/>
          <c:order val="2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'11.3.1.1-5'!$D$2:$D$34</c:f>
              <c:numCache>
                <c:formatCode>0.000</c:formatCode>
                <c:ptCount val="33"/>
                <c:pt idx="0" formatCode="General">
                  <c:v>-0.1</c:v>
                </c:pt>
                <c:pt idx="1">
                  <c:v>-0.12440647656783686</c:v>
                </c:pt>
                <c:pt idx="2">
                  <c:v>-0.18282413249802459</c:v>
                </c:pt>
                <c:pt idx="3">
                  <c:v>-0.20388099002784515</c:v>
                </c:pt>
                <c:pt idx="4">
                  <c:v>-0.22085417668444005</c:v>
                </c:pt>
                <c:pt idx="5">
                  <c:v>-0.23374984016818631</c:v>
                </c:pt>
                <c:pt idx="6">
                  <c:v>-0.24713268199343189</c:v>
                </c:pt>
                <c:pt idx="7">
                  <c:v>-0.25681721413668512</c:v>
                </c:pt>
                <c:pt idx="8">
                  <c:v>-0.26519391664577263</c:v>
                </c:pt>
                <c:pt idx="9">
                  <c:v>-0.2729689807086389</c:v>
                </c:pt>
                <c:pt idx="10">
                  <c:v>-0.27881453570733106</c:v>
                </c:pt>
                <c:pt idx="11">
                  <c:v>-0.28446216824316806</c:v>
                </c:pt>
                <c:pt idx="12">
                  <c:v>-0.28912176677731188</c:v>
                </c:pt>
                <c:pt idx="13">
                  <c:v>-0.29320589189874652</c:v>
                </c:pt>
                <c:pt idx="14">
                  <c:v>-0.29635976956360993</c:v>
                </c:pt>
                <c:pt idx="15">
                  <c:v>-0.29960379708303581</c:v>
                </c:pt>
                <c:pt idx="16">
                  <c:v>-0.30181595667849281</c:v>
                </c:pt>
                <c:pt idx="17">
                  <c:v>-0.30489642150299145</c:v>
                </c:pt>
                <c:pt idx="18">
                  <c:v>-0.30671167756397871</c:v>
                </c:pt>
                <c:pt idx="19">
                  <c:v>-0.30832287189684443</c:v>
                </c:pt>
                <c:pt idx="20">
                  <c:v>-0.30966396076688074</c:v>
                </c:pt>
                <c:pt idx="21">
                  <c:v>-0.31102688506343812</c:v>
                </c:pt>
                <c:pt idx="22">
                  <c:v>-0.31208434490816711</c:v>
                </c:pt>
                <c:pt idx="23">
                  <c:v>-0.31318373027678037</c:v>
                </c:pt>
                <c:pt idx="24">
                  <c:v>-0.31349948161887908</c:v>
                </c:pt>
                <c:pt idx="25">
                  <c:v>-0.31472919438515873</c:v>
                </c:pt>
                <c:pt idx="26">
                  <c:v>-0.31482715139278061</c:v>
                </c:pt>
                <c:pt idx="27">
                  <c:v>-0.31547124050660896</c:v>
                </c:pt>
                <c:pt idx="28">
                  <c:v>-0.31555035147134358</c:v>
                </c:pt>
                <c:pt idx="29">
                  <c:v>-0.31576963172139749</c:v>
                </c:pt>
                <c:pt idx="30">
                  <c:v>-0.31577379740830674</c:v>
                </c:pt>
                <c:pt idx="31">
                  <c:v>-0.31579976760763689</c:v>
                </c:pt>
                <c:pt idx="32">
                  <c:v>-0.31580251327263975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4B-4E2E-B43F-DE3A3E361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856896"/>
        <c:axId val="161870976"/>
      </c:lineChart>
      <c:catAx>
        <c:axId val="161856896"/>
        <c:scaling>
          <c:orientation val="minMax"/>
        </c:scaling>
        <c:delete val="0"/>
        <c:axPos val="b"/>
        <c:majorTickMark val="out"/>
        <c:minorTickMark val="none"/>
        <c:tickLblPos val="nextTo"/>
        <c:crossAx val="161870976"/>
        <c:crosses val="autoZero"/>
        <c:auto val="1"/>
        <c:lblAlgn val="ctr"/>
        <c:lblOffset val="100"/>
        <c:noMultiLvlLbl val="0"/>
      </c:catAx>
      <c:valAx>
        <c:axId val="1618709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856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PACF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'11.3.1.1-5'!$E$2:$E$34</c:f>
              <c:numCache>
                <c:formatCode>General</c:formatCode>
                <c:ptCount val="33"/>
                <c:pt idx="0">
                  <c:v>0.52330542764353882</c:v>
                </c:pt>
                <c:pt idx="1">
                  <c:v>0.67111557744149497</c:v>
                </c:pt>
                <c:pt idx="2">
                  <c:v>0.20471954325072433</c:v>
                </c:pt>
                <c:pt idx="3">
                  <c:v>7.1518963425147894E-2</c:v>
                </c:pt>
                <c:pt idx="4">
                  <c:v>0.16632661555658143</c:v>
                </c:pt>
                <c:pt idx="5">
                  <c:v>-4.4248812939939174E-2</c:v>
                </c:pt>
                <c:pt idx="6">
                  <c:v>-7.1105211109644371E-3</c:v>
                </c:pt>
                <c:pt idx="7">
                  <c:v>-7.097426845532627E-3</c:v>
                </c:pt>
                <c:pt idx="8">
                  <c:v>-0.14106175641119198</c:v>
                </c:pt>
                <c:pt idx="9">
                  <c:v>-2.098767734604216E-2</c:v>
                </c:pt>
                <c:pt idx="10">
                  <c:v>-1.8181297561209665E-2</c:v>
                </c:pt>
                <c:pt idx="11">
                  <c:v>-5.0218483374182103E-2</c:v>
                </c:pt>
                <c:pt idx="12">
                  <c:v>3.641555779499412E-2</c:v>
                </c:pt>
                <c:pt idx="13">
                  <c:v>1.7823294910017443E-2</c:v>
                </c:pt>
                <c:pt idx="14">
                  <c:v>-6.5157999441275496E-2</c:v>
                </c:pt>
                <c:pt idx="15">
                  <c:v>5.9540804259835579E-2</c:v>
                </c:pt>
                <c:pt idx="16">
                  <c:v>-1.1177711945292823E-2</c:v>
                </c:pt>
                <c:pt idx="17">
                  <c:v>8.6304149074443851E-2</c:v>
                </c:pt>
                <c:pt idx="18">
                  <c:v>4.794385403484791E-2</c:v>
                </c:pt>
                <c:pt idx="19">
                  <c:v>-0.13689035055072818</c:v>
                </c:pt>
                <c:pt idx="20">
                  <c:v>-4.9967148078940246E-2</c:v>
                </c:pt>
                <c:pt idx="21">
                  <c:v>8.4363320738886846E-2</c:v>
                </c:pt>
                <c:pt idx="22">
                  <c:v>-3.3691195528163499E-2</c:v>
                </c:pt>
                <c:pt idx="23">
                  <c:v>2.7376086522823882E-2</c:v>
                </c:pt>
                <c:pt idx="24">
                  <c:v>-0.14948321082987232</c:v>
                </c:pt>
                <c:pt idx="25">
                  <c:v>7.6564069968976925E-2</c:v>
                </c:pt>
                <c:pt idx="26">
                  <c:v>-2.0706617029969433E-2</c:v>
                </c:pt>
                <c:pt idx="27">
                  <c:v>-5.7737003729143928E-2</c:v>
                </c:pt>
                <c:pt idx="28">
                  <c:v>-9.2172936273494689E-3</c:v>
                </c:pt>
                <c:pt idx="29">
                  <c:v>2.6827167053142752E-3</c:v>
                </c:pt>
                <c:pt idx="30">
                  <c:v>-0.14242422521381393</c:v>
                </c:pt>
                <c:pt idx="31">
                  <c:v>1.3985926536263928E-2</c:v>
                </c:pt>
                <c:pt idx="32">
                  <c:v>6.0666017948023555E-3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28-40E4-BB5B-2069974D6B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888512"/>
        <c:axId val="161898496"/>
      </c:barChart>
      <c:lineChart>
        <c:grouping val="standard"/>
        <c:varyColors val="0"/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'11.3.1.1-5'!$F$2:$F$34</c:f>
              <c:numCache>
                <c:formatCode>General</c:formatCode>
                <c:ptCount val="33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28-40E4-BB5B-2069974D6BA0}"/>
            </c:ext>
          </c:extLst>
        </c:ser>
        <c:ser>
          <c:idx val="2"/>
          <c:order val="2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'11.3.1.1-5'!$G$2:$G$34</c:f>
              <c:numCache>
                <c:formatCode>General</c:formatCode>
                <c:ptCount val="33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</c:v>
                </c:pt>
                <c:pt idx="9">
                  <c:v>-0.1</c:v>
                </c:pt>
                <c:pt idx="10">
                  <c:v>-0.1</c:v>
                </c:pt>
                <c:pt idx="11">
                  <c:v>-0.1</c:v>
                </c:pt>
                <c:pt idx="12">
                  <c:v>-0.1</c:v>
                </c:pt>
                <c:pt idx="13">
                  <c:v>-0.1</c:v>
                </c:pt>
                <c:pt idx="14">
                  <c:v>-0.1</c:v>
                </c:pt>
                <c:pt idx="15">
                  <c:v>-0.1</c:v>
                </c:pt>
                <c:pt idx="16">
                  <c:v>-0.1</c:v>
                </c:pt>
                <c:pt idx="17">
                  <c:v>-0.1</c:v>
                </c:pt>
                <c:pt idx="18">
                  <c:v>-0.1</c:v>
                </c:pt>
                <c:pt idx="19">
                  <c:v>-0.1</c:v>
                </c:pt>
                <c:pt idx="20">
                  <c:v>-0.1</c:v>
                </c:pt>
                <c:pt idx="21">
                  <c:v>-0.1</c:v>
                </c:pt>
                <c:pt idx="22">
                  <c:v>-0.1</c:v>
                </c:pt>
                <c:pt idx="23">
                  <c:v>-0.1</c:v>
                </c:pt>
                <c:pt idx="24">
                  <c:v>-0.1</c:v>
                </c:pt>
                <c:pt idx="25">
                  <c:v>-0.1</c:v>
                </c:pt>
                <c:pt idx="26">
                  <c:v>-0.1</c:v>
                </c:pt>
                <c:pt idx="27">
                  <c:v>-0.1</c:v>
                </c:pt>
                <c:pt idx="28">
                  <c:v>-0.1</c:v>
                </c:pt>
                <c:pt idx="29">
                  <c:v>-0.1</c:v>
                </c:pt>
                <c:pt idx="30">
                  <c:v>-0.1</c:v>
                </c:pt>
                <c:pt idx="31">
                  <c:v>-0.1</c:v>
                </c:pt>
                <c:pt idx="32">
                  <c:v>-0.1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28-40E4-BB5B-2069974D6B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888512"/>
        <c:axId val="161898496"/>
      </c:lineChart>
      <c:catAx>
        <c:axId val="161888512"/>
        <c:scaling>
          <c:orientation val="minMax"/>
        </c:scaling>
        <c:delete val="0"/>
        <c:axPos val="b"/>
        <c:majorTickMark val="out"/>
        <c:minorTickMark val="none"/>
        <c:tickLblPos val="nextTo"/>
        <c:crossAx val="161898496"/>
        <c:crosses val="autoZero"/>
        <c:auto val="1"/>
        <c:lblAlgn val="ctr"/>
        <c:lblOffset val="100"/>
        <c:noMultiLvlLbl val="0"/>
      </c:catAx>
      <c:valAx>
        <c:axId val="161898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888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First Differences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'11.3.1.1-5'!$Q$2:$Q$100</c:f>
              <c:numCache>
                <c:formatCode>General</c:formatCode>
                <c:ptCount val="99"/>
                <c:pt idx="0">
                  <c:v>-1.63508644726139</c:v>
                </c:pt>
                <c:pt idx="1">
                  <c:v>3.386726732582404</c:v>
                </c:pt>
                <c:pt idx="2">
                  <c:v>-4.5289169219779772</c:v>
                </c:pt>
                <c:pt idx="3">
                  <c:v>4.0515677815970186</c:v>
                </c:pt>
                <c:pt idx="4">
                  <c:v>-2.3802989440666442</c:v>
                </c:pt>
                <c:pt idx="5">
                  <c:v>1.9820041373710922</c:v>
                </c:pt>
                <c:pt idx="6">
                  <c:v>0.33418264352233518</c:v>
                </c:pt>
                <c:pt idx="7">
                  <c:v>-1.8903681505978209</c:v>
                </c:pt>
                <c:pt idx="8">
                  <c:v>1.1066268020034524</c:v>
                </c:pt>
                <c:pt idx="9">
                  <c:v>-0.93434546223064174</c:v>
                </c:pt>
                <c:pt idx="10">
                  <c:v>2.0845607973178621</c:v>
                </c:pt>
                <c:pt idx="11">
                  <c:v>-2.3144279063453101</c:v>
                </c:pt>
                <c:pt idx="12">
                  <c:v>0.79038648414805834</c:v>
                </c:pt>
                <c:pt idx="13">
                  <c:v>-0.49097184866695986</c:v>
                </c:pt>
                <c:pt idx="14">
                  <c:v>1.2803386092294229</c:v>
                </c:pt>
                <c:pt idx="15">
                  <c:v>-1.5295535727590801</c:v>
                </c:pt>
                <c:pt idx="16">
                  <c:v>0.41020616856142222</c:v>
                </c:pt>
                <c:pt idx="17">
                  <c:v>-1.2168489425547637</c:v>
                </c:pt>
                <c:pt idx="18">
                  <c:v>1.8451503253518453</c:v>
                </c:pt>
                <c:pt idx="19">
                  <c:v>-2.9023629515316789</c:v>
                </c:pt>
                <c:pt idx="20">
                  <c:v>3.1276289284221606</c:v>
                </c:pt>
                <c:pt idx="21">
                  <c:v>-0.10111604226261406</c:v>
                </c:pt>
                <c:pt idx="22">
                  <c:v>-0.44532018047924726</c:v>
                </c:pt>
                <c:pt idx="23">
                  <c:v>-1.9642486685047986</c:v>
                </c:pt>
                <c:pt idx="24">
                  <c:v>2.1772366811595871</c:v>
                </c:pt>
                <c:pt idx="25">
                  <c:v>-1.9625268968534169</c:v>
                </c:pt>
                <c:pt idx="26">
                  <c:v>1.1940293193722127</c:v>
                </c:pt>
                <c:pt idx="27">
                  <c:v>-0.11889545843556526</c:v>
                </c:pt>
                <c:pt idx="28">
                  <c:v>0.88511035562446416</c:v>
                </c:pt>
                <c:pt idx="29">
                  <c:v>0.44468164550822298</c:v>
                </c:pt>
                <c:pt idx="30">
                  <c:v>-0.59152311898678089</c:v>
                </c:pt>
                <c:pt idx="31">
                  <c:v>0.89302035064904572</c:v>
                </c:pt>
                <c:pt idx="32">
                  <c:v>-7.0571429717946721E-2</c:v>
                </c:pt>
                <c:pt idx="33">
                  <c:v>-0.8888284570777536</c:v>
                </c:pt>
                <c:pt idx="34">
                  <c:v>1.978964019886293</c:v>
                </c:pt>
                <c:pt idx="35">
                  <c:v>-1.6568699047941431</c:v>
                </c:pt>
                <c:pt idx="36">
                  <c:v>2.5461891339867035</c:v>
                </c:pt>
                <c:pt idx="37">
                  <c:v>-4.1691607330433333</c:v>
                </c:pt>
                <c:pt idx="38">
                  <c:v>2.0716703743095586</c:v>
                </c:pt>
                <c:pt idx="39">
                  <c:v>1.4001826082319129</c:v>
                </c:pt>
                <c:pt idx="40">
                  <c:v>-0.19583301275542553</c:v>
                </c:pt>
                <c:pt idx="41">
                  <c:v>0.68246481989774743</c:v>
                </c:pt>
                <c:pt idx="42">
                  <c:v>-2.1544173880117192</c:v>
                </c:pt>
                <c:pt idx="43">
                  <c:v>-0.78971853339149511</c:v>
                </c:pt>
                <c:pt idx="44">
                  <c:v>1.258470318109465</c:v>
                </c:pt>
                <c:pt idx="45">
                  <c:v>-2.191484991653792</c:v>
                </c:pt>
                <c:pt idx="46">
                  <c:v>2.761760746880392</c:v>
                </c:pt>
                <c:pt idx="47">
                  <c:v>-1.4254230628009168</c:v>
                </c:pt>
                <c:pt idx="48">
                  <c:v>0.32625339329503689</c:v>
                </c:pt>
                <c:pt idx="49">
                  <c:v>-0.8699951465970841</c:v>
                </c:pt>
                <c:pt idx="50">
                  <c:v>1.4153448141078355</c:v>
                </c:pt>
                <c:pt idx="51">
                  <c:v>-2.236499814457293</c:v>
                </c:pt>
                <c:pt idx="52">
                  <c:v>2.1466330818459456</c:v>
                </c:pt>
                <c:pt idx="53">
                  <c:v>-0.91459401937983564</c:v>
                </c:pt>
                <c:pt idx="54">
                  <c:v>3.3294422376366111</c:v>
                </c:pt>
                <c:pt idx="55">
                  <c:v>-3.9926566617375974</c:v>
                </c:pt>
                <c:pt idx="56">
                  <c:v>3.1131383963612871</c:v>
                </c:pt>
                <c:pt idx="57">
                  <c:v>0.29092342333211185</c:v>
                </c:pt>
                <c:pt idx="58">
                  <c:v>-2.1081683165149965</c:v>
                </c:pt>
                <c:pt idx="59">
                  <c:v>1.7404435903347046</c:v>
                </c:pt>
                <c:pt idx="60">
                  <c:v>-1.4460404216630414</c:v>
                </c:pt>
                <c:pt idx="61">
                  <c:v>0.38868214159372361</c:v>
                </c:pt>
                <c:pt idx="62">
                  <c:v>3.7989518747107098E-2</c:v>
                </c:pt>
                <c:pt idx="63">
                  <c:v>2.156655855943125</c:v>
                </c:pt>
                <c:pt idx="64">
                  <c:v>-1.632336010079916</c:v>
                </c:pt>
                <c:pt idx="65">
                  <c:v>-1.393560760895018</c:v>
                </c:pt>
                <c:pt idx="66">
                  <c:v>2.293209985558744</c:v>
                </c:pt>
                <c:pt idx="67">
                  <c:v>-2.6489892054192499</c:v>
                </c:pt>
                <c:pt idx="68">
                  <c:v>4.6840540596530253</c:v>
                </c:pt>
                <c:pt idx="69">
                  <c:v>-4.6328595136215291</c:v>
                </c:pt>
                <c:pt idx="70">
                  <c:v>5.0016133849019404</c:v>
                </c:pt>
                <c:pt idx="71">
                  <c:v>-4.7746751757589152</c:v>
                </c:pt>
                <c:pt idx="72">
                  <c:v>2.2394260977452749</c:v>
                </c:pt>
                <c:pt idx="73">
                  <c:v>-0.62375467389583683</c:v>
                </c:pt>
                <c:pt idx="74">
                  <c:v>-0.20987880277182214</c:v>
                </c:pt>
                <c:pt idx="75">
                  <c:v>2.8823680567168903</c:v>
                </c:pt>
                <c:pt idx="76">
                  <c:v>-1.475650111888557</c:v>
                </c:pt>
                <c:pt idx="77">
                  <c:v>-1.2438940688706435</c:v>
                </c:pt>
                <c:pt idx="78">
                  <c:v>1.0116945986616219</c:v>
                </c:pt>
                <c:pt idx="79">
                  <c:v>2.2948815703870196E-2</c:v>
                </c:pt>
                <c:pt idx="80">
                  <c:v>1.6040439823584833</c:v>
                </c:pt>
                <c:pt idx="81">
                  <c:v>-1.4737844118190893</c:v>
                </c:pt>
                <c:pt idx="82">
                  <c:v>-8.9007672864214626E-2</c:v>
                </c:pt>
                <c:pt idx="83">
                  <c:v>1.9431339925541753</c:v>
                </c:pt>
                <c:pt idx="84">
                  <c:v>-2.2868109874668185</c:v>
                </c:pt>
                <c:pt idx="85">
                  <c:v>2.888358809874326</c:v>
                </c:pt>
                <c:pt idx="86">
                  <c:v>-1.7218099795332638</c:v>
                </c:pt>
                <c:pt idx="87">
                  <c:v>1.7513716508077994</c:v>
                </c:pt>
                <c:pt idx="88">
                  <c:v>-0.448355728512146</c:v>
                </c:pt>
                <c:pt idx="89">
                  <c:v>0.53121594399511629</c:v>
                </c:pt>
                <c:pt idx="90">
                  <c:v>-1.5397200083843678</c:v>
                </c:pt>
                <c:pt idx="91">
                  <c:v>0.8363044028982678</c:v>
                </c:pt>
                <c:pt idx="92">
                  <c:v>-0.67190137664729477</c:v>
                </c:pt>
                <c:pt idx="93">
                  <c:v>1.0216019032220682</c:v>
                </c:pt>
                <c:pt idx="94">
                  <c:v>1.6330700372351448</c:v>
                </c:pt>
                <c:pt idx="95">
                  <c:v>-3.5636220049233103</c:v>
                </c:pt>
                <c:pt idx="96">
                  <c:v>1.8028267363172112</c:v>
                </c:pt>
                <c:pt idx="97">
                  <c:v>-0.68613828101343088</c:v>
                </c:pt>
                <c:pt idx="98">
                  <c:v>0.65656048356276031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1B-466D-9258-9D032BE4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52416"/>
        <c:axId val="161923840"/>
      </c:lineChart>
      <c:catAx>
        <c:axId val="161852416"/>
        <c:scaling>
          <c:orientation val="minMax"/>
        </c:scaling>
        <c:delete val="0"/>
        <c:axPos val="b"/>
        <c:majorTickMark val="out"/>
        <c:minorTickMark val="none"/>
        <c:tickLblPos val="nextTo"/>
        <c:crossAx val="161923840"/>
        <c:crosses val="autoZero"/>
        <c:auto val="1"/>
        <c:lblAlgn val="ctr"/>
        <c:lblOffset val="100"/>
        <c:noMultiLvlLbl val="0"/>
      </c:catAx>
      <c:valAx>
        <c:axId val="161923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852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ACF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'11.3.1.1-5'!$R$2:$R$34</c:f>
              <c:numCache>
                <c:formatCode>General</c:formatCode>
                <c:ptCount val="33"/>
                <c:pt idx="0">
                  <c:v>-0.77903511817697191</c:v>
                </c:pt>
                <c:pt idx="1">
                  <c:v>0.47974179423960656</c:v>
                </c:pt>
                <c:pt idx="2">
                  <c:v>-0.29725978733821729</c:v>
                </c:pt>
                <c:pt idx="3">
                  <c:v>0.10501715460646865</c:v>
                </c:pt>
                <c:pt idx="4">
                  <c:v>2.7764785326197104E-2</c:v>
                </c:pt>
                <c:pt idx="5">
                  <c:v>-7.6742909956472344E-2</c:v>
                </c:pt>
                <c:pt idx="6">
                  <c:v>0.10279726463647239</c:v>
                </c:pt>
                <c:pt idx="7">
                  <c:v>-5.1343207761687042E-2</c:v>
                </c:pt>
                <c:pt idx="8">
                  <c:v>-2.7650513227070069E-2</c:v>
                </c:pt>
                <c:pt idx="9">
                  <c:v>5.0078206028003155E-2</c:v>
                </c:pt>
                <c:pt idx="10">
                  <c:v>-5.4590624145452488E-2</c:v>
                </c:pt>
                <c:pt idx="11">
                  <c:v>3.9248660449744809E-2</c:v>
                </c:pt>
                <c:pt idx="12">
                  <c:v>-2.6441854065094344E-2</c:v>
                </c:pt>
                <c:pt idx="13">
                  <c:v>4.3625800919319627E-2</c:v>
                </c:pt>
                <c:pt idx="14">
                  <c:v>-6.5728705366957449E-2</c:v>
                </c:pt>
                <c:pt idx="15">
                  <c:v>7.4882882873863105E-2</c:v>
                </c:pt>
                <c:pt idx="16">
                  <c:v>-0.10951764813130581</c:v>
                </c:pt>
                <c:pt idx="17">
                  <c:v>0.11024395517208491</c:v>
                </c:pt>
                <c:pt idx="18">
                  <c:v>-4.1972659790146853E-2</c:v>
                </c:pt>
                <c:pt idx="19">
                  <c:v>-4.6764738966501929E-3</c:v>
                </c:pt>
                <c:pt idx="20">
                  <c:v>-3.1400251946380239E-3</c:v>
                </c:pt>
                <c:pt idx="21">
                  <c:v>1.6966271315310855E-2</c:v>
                </c:pt>
                <c:pt idx="22">
                  <c:v>-4.5648895347494042E-2</c:v>
                </c:pt>
                <c:pt idx="23">
                  <c:v>0.11491640083566369</c:v>
                </c:pt>
                <c:pt idx="24">
                  <c:v>-0.19348345513077181</c:v>
                </c:pt>
                <c:pt idx="25">
                  <c:v>0.24592620215743319</c:v>
                </c:pt>
                <c:pt idx="26">
                  <c:v>-0.22473762163196803</c:v>
                </c:pt>
                <c:pt idx="27">
                  <c:v>0.15272903007365418</c:v>
                </c:pt>
                <c:pt idx="28">
                  <c:v>-9.0588389735346483E-2</c:v>
                </c:pt>
                <c:pt idx="29">
                  <c:v>7.5112143705511211E-2</c:v>
                </c:pt>
                <c:pt idx="30">
                  <c:v>-5.8629966033112206E-2</c:v>
                </c:pt>
                <c:pt idx="31">
                  <c:v>3.9918712738649408E-2</c:v>
                </c:pt>
                <c:pt idx="32">
                  <c:v>-5.4143163093632089E-2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BB-4B13-BD17-0F226956D1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53664"/>
        <c:axId val="161955200"/>
      </c:barChart>
      <c:lineChart>
        <c:grouping val="standard"/>
        <c:varyColors val="0"/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'11.3.1.1-5'!$S$2:$S$34</c:f>
              <c:numCache>
                <c:formatCode>0.000</c:formatCode>
                <c:ptCount val="33"/>
                <c:pt idx="0" formatCode="General">
                  <c:v>0.1</c:v>
                </c:pt>
                <c:pt idx="1">
                  <c:v>0.14878815244185328</c:v>
                </c:pt>
                <c:pt idx="2">
                  <c:v>0.16352662807587304</c:v>
                </c:pt>
                <c:pt idx="3">
                  <c:v>0.16884379086372159</c:v>
                </c:pt>
                <c:pt idx="4">
                  <c:v>0.16949571607702932</c:v>
                </c:pt>
                <c:pt idx="5">
                  <c:v>0.16954119096711906</c:v>
                </c:pt>
                <c:pt idx="6">
                  <c:v>0.16988821300820395</c:v>
                </c:pt>
                <c:pt idx="7">
                  <c:v>0.1705090920492385</c:v>
                </c:pt>
                <c:pt idx="8">
                  <c:v>0.17066362521381317</c:v>
                </c:pt>
                <c:pt idx="9">
                  <c:v>0.17070841803717618</c:v>
                </c:pt>
                <c:pt idx="10">
                  <c:v>0.1708552619123419</c:v>
                </c:pt>
                <c:pt idx="11">
                  <c:v>0.17102959757897684</c:v>
                </c:pt>
                <c:pt idx="12">
                  <c:v>0.17111964350993938</c:v>
                </c:pt>
                <c:pt idx="13">
                  <c:v>0.17116049727637722</c:v>
                </c:pt>
                <c:pt idx="14">
                  <c:v>0.17127165567604519</c:v>
                </c:pt>
                <c:pt idx="15">
                  <c:v>0.17152371641320655</c:v>
                </c:pt>
                <c:pt idx="16">
                  <c:v>0.1718503250364925</c:v>
                </c:pt>
                <c:pt idx="17">
                  <c:v>0.17254685311587797</c:v>
                </c:pt>
                <c:pt idx="18">
                  <c:v>0.17324979397745921</c:v>
                </c:pt>
                <c:pt idx="19">
                  <c:v>0.17335144994094873</c:v>
                </c:pt>
                <c:pt idx="20">
                  <c:v>0.17335271150112239</c:v>
                </c:pt>
                <c:pt idx="21">
                  <c:v>0.17335328026880781</c:v>
                </c:pt>
                <c:pt idx="22">
                  <c:v>0.17336988454516178</c:v>
                </c:pt>
                <c:pt idx="23">
                  <c:v>0.17349003804291374</c:v>
                </c:pt>
                <c:pt idx="24">
                  <c:v>0.17424955920676563</c:v>
                </c:pt>
                <c:pt idx="25">
                  <c:v>0.17638487982800269</c:v>
                </c:pt>
                <c:pt idx="26">
                  <c:v>0.17978103284298522</c:v>
                </c:pt>
                <c:pt idx="27">
                  <c:v>0.182568780851564</c:v>
                </c:pt>
                <c:pt idx="28">
                  <c:v>0.18384200519514352</c:v>
                </c:pt>
                <c:pt idx="29">
                  <c:v>0.18428784007977314</c:v>
                </c:pt>
                <c:pt idx="30">
                  <c:v>0.18459372872313076</c:v>
                </c:pt>
                <c:pt idx="31">
                  <c:v>0.18477985318277981</c:v>
                </c:pt>
                <c:pt idx="32">
                  <c:v>0.18486607102111485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BB-4B13-BD17-0F226956D182}"/>
            </c:ext>
          </c:extLst>
        </c:ser>
        <c:ser>
          <c:idx val="2"/>
          <c:order val="2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'11.3.1.1-5'!$T$2:$T$34</c:f>
              <c:numCache>
                <c:formatCode>0.000</c:formatCode>
                <c:ptCount val="33"/>
                <c:pt idx="0" formatCode="General">
                  <c:v>-0.1</c:v>
                </c:pt>
                <c:pt idx="1">
                  <c:v>-0.14878815244185328</c:v>
                </c:pt>
                <c:pt idx="2">
                  <c:v>-0.16352662807587304</c:v>
                </c:pt>
                <c:pt idx="3">
                  <c:v>-0.16884379086372159</c:v>
                </c:pt>
                <c:pt idx="4">
                  <c:v>-0.16949571607702932</c:v>
                </c:pt>
                <c:pt idx="5">
                  <c:v>-0.16954119096711906</c:v>
                </c:pt>
                <c:pt idx="6">
                  <c:v>-0.16988821300820395</c:v>
                </c:pt>
                <c:pt idx="7">
                  <c:v>-0.1705090920492385</c:v>
                </c:pt>
                <c:pt idx="8">
                  <c:v>-0.17066362521381317</c:v>
                </c:pt>
                <c:pt idx="9">
                  <c:v>-0.17070841803717618</c:v>
                </c:pt>
                <c:pt idx="10">
                  <c:v>-0.1708552619123419</c:v>
                </c:pt>
                <c:pt idx="11">
                  <c:v>-0.17102959757897684</c:v>
                </c:pt>
                <c:pt idx="12">
                  <c:v>-0.17111964350993938</c:v>
                </c:pt>
                <c:pt idx="13">
                  <c:v>-0.17116049727637722</c:v>
                </c:pt>
                <c:pt idx="14">
                  <c:v>-0.17127165567604519</c:v>
                </c:pt>
                <c:pt idx="15">
                  <c:v>-0.17152371641320655</c:v>
                </c:pt>
                <c:pt idx="16">
                  <c:v>-0.1718503250364925</c:v>
                </c:pt>
                <c:pt idx="17">
                  <c:v>-0.17254685311587797</c:v>
                </c:pt>
                <c:pt idx="18">
                  <c:v>-0.17324979397745921</c:v>
                </c:pt>
                <c:pt idx="19">
                  <c:v>-0.17335144994094873</c:v>
                </c:pt>
                <c:pt idx="20">
                  <c:v>-0.17335271150112239</c:v>
                </c:pt>
                <c:pt idx="21">
                  <c:v>-0.17335328026880781</c:v>
                </c:pt>
                <c:pt idx="22">
                  <c:v>-0.17336988454516178</c:v>
                </c:pt>
                <c:pt idx="23">
                  <c:v>-0.17349003804291374</c:v>
                </c:pt>
                <c:pt idx="24">
                  <c:v>-0.17424955920676563</c:v>
                </c:pt>
                <c:pt idx="25">
                  <c:v>-0.17638487982800269</c:v>
                </c:pt>
                <c:pt idx="26">
                  <c:v>-0.17978103284298522</c:v>
                </c:pt>
                <c:pt idx="27">
                  <c:v>-0.182568780851564</c:v>
                </c:pt>
                <c:pt idx="28">
                  <c:v>-0.18384200519514352</c:v>
                </c:pt>
                <c:pt idx="29">
                  <c:v>-0.18428784007977314</c:v>
                </c:pt>
                <c:pt idx="30">
                  <c:v>-0.18459372872313076</c:v>
                </c:pt>
                <c:pt idx="31">
                  <c:v>-0.18477985318277981</c:v>
                </c:pt>
                <c:pt idx="32">
                  <c:v>-0.18486607102111485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BB-4B13-BD17-0F226956D1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953664"/>
        <c:axId val="161955200"/>
      </c:lineChart>
      <c:catAx>
        <c:axId val="161953664"/>
        <c:scaling>
          <c:orientation val="minMax"/>
        </c:scaling>
        <c:delete val="0"/>
        <c:axPos val="b"/>
        <c:majorTickMark val="out"/>
        <c:minorTickMark val="none"/>
        <c:tickLblPos val="nextTo"/>
        <c:crossAx val="161955200"/>
        <c:crosses val="autoZero"/>
        <c:auto val="1"/>
        <c:lblAlgn val="ctr"/>
        <c:lblOffset val="100"/>
        <c:noMultiLvlLbl val="0"/>
      </c:catAx>
      <c:valAx>
        <c:axId val="1619552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953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PACF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'11.3.1.1-5'!$U$2:$U$34</c:f>
              <c:numCache>
                <c:formatCode>General</c:formatCode>
                <c:ptCount val="33"/>
                <c:pt idx="0">
                  <c:v>-0.77903511817697191</c:v>
                </c:pt>
                <c:pt idx="1">
                  <c:v>-0.32346104094893441</c:v>
                </c:pt>
                <c:pt idx="2">
                  <c:v>-0.1551890346531937</c:v>
                </c:pt>
                <c:pt idx="3">
                  <c:v>-0.30668509234585656</c:v>
                </c:pt>
                <c:pt idx="4">
                  <c:v>-0.15060957171535203</c:v>
                </c:pt>
                <c:pt idx="5">
                  <c:v>-0.10423217910416362</c:v>
                </c:pt>
                <c:pt idx="6">
                  <c:v>-4.6146644940733152E-2</c:v>
                </c:pt>
                <c:pt idx="7">
                  <c:v>0.13654420435737219</c:v>
                </c:pt>
                <c:pt idx="8">
                  <c:v>3.5936011190650638E-2</c:v>
                </c:pt>
                <c:pt idx="9">
                  <c:v>-5.0699646235793476E-3</c:v>
                </c:pt>
                <c:pt idx="10">
                  <c:v>2.6861834157027274E-2</c:v>
                </c:pt>
                <c:pt idx="11">
                  <c:v>-4.9895357003275895E-2</c:v>
                </c:pt>
                <c:pt idx="12">
                  <c:v>-0.10621691752722839</c:v>
                </c:pt>
                <c:pt idx="13">
                  <c:v>1.3602577208441963E-3</c:v>
                </c:pt>
                <c:pt idx="14">
                  <c:v>-8.4723447128481344E-2</c:v>
                </c:pt>
                <c:pt idx="15">
                  <c:v>-2.7504133648546914E-2</c:v>
                </c:pt>
                <c:pt idx="16">
                  <c:v>-0.10721891047778061</c:v>
                </c:pt>
                <c:pt idx="17">
                  <c:v>-0.13179919143323351</c:v>
                </c:pt>
                <c:pt idx="18">
                  <c:v>5.9524594606259522E-2</c:v>
                </c:pt>
                <c:pt idx="19">
                  <c:v>4.968029770348939E-2</c:v>
                </c:pt>
                <c:pt idx="20">
                  <c:v>-9.0177999384829496E-2</c:v>
                </c:pt>
                <c:pt idx="21">
                  <c:v>3.0024107109031872E-2</c:v>
                </c:pt>
                <c:pt idx="22">
                  <c:v>-5.2417106896885522E-2</c:v>
                </c:pt>
                <c:pt idx="23">
                  <c:v>0.10707340081696545</c:v>
                </c:pt>
                <c:pt idx="24">
                  <c:v>-7.3659432499106697E-2</c:v>
                </c:pt>
                <c:pt idx="25">
                  <c:v>-6.0675724170659627E-3</c:v>
                </c:pt>
                <c:pt idx="26">
                  <c:v>8.4691848905920158E-2</c:v>
                </c:pt>
                <c:pt idx="27">
                  <c:v>1.2470031307804006E-2</c:v>
                </c:pt>
                <c:pt idx="28">
                  <c:v>-3.8931315776423302E-2</c:v>
                </c:pt>
                <c:pt idx="29">
                  <c:v>0.1395639237545436</c:v>
                </c:pt>
                <c:pt idx="30">
                  <c:v>7.1873367725889911E-2</c:v>
                </c:pt>
                <c:pt idx="31">
                  <c:v>5.0725697788191589E-2</c:v>
                </c:pt>
                <c:pt idx="32">
                  <c:v>-1.832046917091041E-2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79-4F91-95F6-6ECFE60C8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2075392"/>
        <c:axId val="162076928"/>
      </c:barChart>
      <c:lineChart>
        <c:grouping val="standard"/>
        <c:varyColors val="0"/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'11.3.1.1-5'!$V$2:$V$34</c:f>
              <c:numCache>
                <c:formatCode>General</c:formatCode>
                <c:ptCount val="33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79-4F91-95F6-6ECFE60C8D43}"/>
            </c:ext>
          </c:extLst>
        </c:ser>
        <c:ser>
          <c:idx val="2"/>
          <c:order val="2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'11.3.1.1-5'!$W$2:$W$34</c:f>
              <c:numCache>
                <c:formatCode>General</c:formatCode>
                <c:ptCount val="33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</c:v>
                </c:pt>
                <c:pt idx="9">
                  <c:v>-0.1</c:v>
                </c:pt>
                <c:pt idx="10">
                  <c:v>-0.1</c:v>
                </c:pt>
                <c:pt idx="11">
                  <c:v>-0.1</c:v>
                </c:pt>
                <c:pt idx="12">
                  <c:v>-0.1</c:v>
                </c:pt>
                <c:pt idx="13">
                  <c:v>-0.1</c:v>
                </c:pt>
                <c:pt idx="14">
                  <c:v>-0.1</c:v>
                </c:pt>
                <c:pt idx="15">
                  <c:v>-0.1</c:v>
                </c:pt>
                <c:pt idx="16">
                  <c:v>-0.1</c:v>
                </c:pt>
                <c:pt idx="17">
                  <c:v>-0.1</c:v>
                </c:pt>
                <c:pt idx="18">
                  <c:v>-0.1</c:v>
                </c:pt>
                <c:pt idx="19">
                  <c:v>-0.1</c:v>
                </c:pt>
                <c:pt idx="20">
                  <c:v>-0.1</c:v>
                </c:pt>
                <c:pt idx="21">
                  <c:v>-0.1</c:v>
                </c:pt>
                <c:pt idx="22">
                  <c:v>-0.1</c:v>
                </c:pt>
                <c:pt idx="23">
                  <c:v>-0.1</c:v>
                </c:pt>
                <c:pt idx="24">
                  <c:v>-0.1</c:v>
                </c:pt>
                <c:pt idx="25">
                  <c:v>-0.1</c:v>
                </c:pt>
                <c:pt idx="26">
                  <c:v>-0.1</c:v>
                </c:pt>
                <c:pt idx="27">
                  <c:v>-0.1</c:v>
                </c:pt>
                <c:pt idx="28">
                  <c:v>-0.1</c:v>
                </c:pt>
                <c:pt idx="29">
                  <c:v>-0.1</c:v>
                </c:pt>
                <c:pt idx="30">
                  <c:v>-0.1</c:v>
                </c:pt>
                <c:pt idx="31">
                  <c:v>-0.1</c:v>
                </c:pt>
                <c:pt idx="32">
                  <c:v>-0.1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A79-4F91-95F6-6ECFE60C8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075392"/>
        <c:axId val="162076928"/>
      </c:lineChart>
      <c:catAx>
        <c:axId val="162075392"/>
        <c:scaling>
          <c:orientation val="minMax"/>
        </c:scaling>
        <c:delete val="0"/>
        <c:axPos val="b"/>
        <c:majorTickMark val="out"/>
        <c:minorTickMark val="none"/>
        <c:tickLblPos val="nextTo"/>
        <c:crossAx val="162076928"/>
        <c:crosses val="autoZero"/>
        <c:auto val="1"/>
        <c:lblAlgn val="ctr"/>
        <c:lblOffset val="100"/>
        <c:noMultiLvlLbl val="0"/>
      </c:catAx>
      <c:valAx>
        <c:axId val="1620769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075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Autocorrelations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'11.5.1-4'!$I$1</c:f>
              <c:strCache>
                <c:ptCount val="1"/>
                <c:pt idx="0">
                  <c:v>AC</c:v>
                </c:pt>
              </c:strCache>
            </c:strRef>
          </c:tx>
          <c:invertIfNegative val="0"/>
          <c:val>
            <c:numRef>
              <c:f>'11.5.1-4'!$I$2:$I$51</c:f>
              <c:numCache>
                <c:formatCode>General</c:formatCode>
                <c:ptCount val="50"/>
                <c:pt idx="0">
                  <c:v>0.61932529867051078</c:v>
                </c:pt>
                <c:pt idx="1">
                  <c:v>0.33691307344047389</c:v>
                </c:pt>
                <c:pt idx="2">
                  <c:v>0.23484829037304444</c:v>
                </c:pt>
                <c:pt idx="3">
                  <c:v>0.14868828315161556</c:v>
                </c:pt>
                <c:pt idx="4">
                  <c:v>0.1094510361752609</c:v>
                </c:pt>
                <c:pt idx="5">
                  <c:v>7.9558898606478093E-2</c:v>
                </c:pt>
                <c:pt idx="6">
                  <c:v>-3.4567791236983496E-2</c:v>
                </c:pt>
                <c:pt idx="7">
                  <c:v>-9.87147547548482E-2</c:v>
                </c:pt>
                <c:pt idx="8">
                  <c:v>-0.1285501650685201</c:v>
                </c:pt>
                <c:pt idx="9">
                  <c:v>-0.15306885477360591</c:v>
                </c:pt>
                <c:pt idx="10">
                  <c:v>-0.11616610222100891</c:v>
                </c:pt>
                <c:pt idx="11">
                  <c:v>-3.2632537365792136E-2</c:v>
                </c:pt>
                <c:pt idx="12">
                  <c:v>8.3698999097338838E-3</c:v>
                </c:pt>
                <c:pt idx="13">
                  <c:v>-5.7363898679459728E-2</c:v>
                </c:pt>
                <c:pt idx="14">
                  <c:v>-9.8360893654465792E-2</c:v>
                </c:pt>
                <c:pt idx="15">
                  <c:v>-0.12849017388839448</c:v>
                </c:pt>
                <c:pt idx="16">
                  <c:v>-8.6027624403361147E-2</c:v>
                </c:pt>
                <c:pt idx="17">
                  <c:v>-3.2650987246250034E-2</c:v>
                </c:pt>
                <c:pt idx="18">
                  <c:v>-8.1739039340361239E-2</c:v>
                </c:pt>
                <c:pt idx="19">
                  <c:v>-0.12193995868524241</c:v>
                </c:pt>
                <c:pt idx="20">
                  <c:v>-5.3440384216509797E-2</c:v>
                </c:pt>
                <c:pt idx="21">
                  <c:v>-2.9217576337808006E-2</c:v>
                </c:pt>
                <c:pt idx="22">
                  <c:v>-3.5827762597101666E-2</c:v>
                </c:pt>
                <c:pt idx="23">
                  <c:v>6.9377965363077276E-2</c:v>
                </c:pt>
                <c:pt idx="24">
                  <c:v>0.11447051838318029</c:v>
                </c:pt>
                <c:pt idx="25">
                  <c:v>7.811687015024503E-2</c:v>
                </c:pt>
                <c:pt idx="26">
                  <c:v>2.7047628618386849E-2</c:v>
                </c:pt>
                <c:pt idx="27">
                  <c:v>-1.185667113211876E-2</c:v>
                </c:pt>
                <c:pt idx="28">
                  <c:v>3.5219824795886832E-2</c:v>
                </c:pt>
                <c:pt idx="29">
                  <c:v>4.550949717210831E-2</c:v>
                </c:pt>
                <c:pt idx="30">
                  <c:v>3.2342700601679084E-2</c:v>
                </c:pt>
                <c:pt idx="31">
                  <c:v>-3.0920935200686767E-3</c:v>
                </c:pt>
                <c:pt idx="32">
                  <c:v>-7.4156257730153052E-2</c:v>
                </c:pt>
                <c:pt idx="33">
                  <c:v>-0.1030531052382031</c:v>
                </c:pt>
                <c:pt idx="34">
                  <c:v>-8.3881436093512785E-2</c:v>
                </c:pt>
                <c:pt idx="35">
                  <c:v>-9.5426894718530178E-2</c:v>
                </c:pt>
                <c:pt idx="36">
                  <c:v>-2.968481475930505E-2</c:v>
                </c:pt>
                <c:pt idx="37">
                  <c:v>2.4939667536580522E-2</c:v>
                </c:pt>
                <c:pt idx="38">
                  <c:v>3.6676373450428276E-2</c:v>
                </c:pt>
                <c:pt idx="39">
                  <c:v>4.2317820569823597E-2</c:v>
                </c:pt>
                <c:pt idx="40">
                  <c:v>5.315104346024354E-2</c:v>
                </c:pt>
                <c:pt idx="41">
                  <c:v>9.9367517064848421E-2</c:v>
                </c:pt>
                <c:pt idx="42">
                  <c:v>0.11457806575653383</c:v>
                </c:pt>
                <c:pt idx="43">
                  <c:v>4.493743998751705E-2</c:v>
                </c:pt>
                <c:pt idx="44">
                  <c:v>-2.5517700172732311E-3</c:v>
                </c:pt>
                <c:pt idx="45">
                  <c:v>-5.4595052790047768E-2</c:v>
                </c:pt>
                <c:pt idx="46">
                  <c:v>-9.272293263858862E-2</c:v>
                </c:pt>
                <c:pt idx="47">
                  <c:v>-0.12006944511973992</c:v>
                </c:pt>
                <c:pt idx="48">
                  <c:v>-0.1538279691377199</c:v>
                </c:pt>
                <c:pt idx="49">
                  <c:v>-9.5627666924009702E-2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88-4FA7-9520-054B2612D0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2439168"/>
        <c:axId val="162440704"/>
      </c:barChart>
      <c:lineChart>
        <c:grouping val="standard"/>
        <c:varyColors val="0"/>
        <c:ser>
          <c:idx val="1"/>
          <c:order val="1"/>
          <c:tx>
            <c:strRef>
              <c:f>'11.5.1-4'!$J$1</c:f>
              <c:strCache>
                <c:ptCount val="1"/>
                <c:pt idx="0">
                  <c:v>SE+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val>
            <c:numRef>
              <c:f>'11.5.1-4'!$J$2:$J$51</c:f>
              <c:numCache>
                <c:formatCode>0.000</c:formatCode>
                <c:ptCount val="50"/>
                <c:pt idx="0">
                  <c:v>7.2547625011001163E-2</c:v>
                </c:pt>
                <c:pt idx="1">
                  <c:v>9.643999091735847E-2</c:v>
                </c:pt>
                <c:pt idx="2">
                  <c:v>0.10244763718363505</c:v>
                </c:pt>
                <c:pt idx="3">
                  <c:v>0.10524297521847968</c:v>
                </c:pt>
                <c:pt idx="4">
                  <c:v>0.10634285018730395</c:v>
                </c:pt>
                <c:pt idx="5">
                  <c:v>0.10693410164484128</c:v>
                </c:pt>
                <c:pt idx="6">
                  <c:v>0.1072451847690218</c:v>
                </c:pt>
                <c:pt idx="7">
                  <c:v>0.10730381116125903</c:v>
                </c:pt>
                <c:pt idx="8">
                  <c:v>0.10778071560401399</c:v>
                </c:pt>
                <c:pt idx="9">
                  <c:v>0.1085846745641833</c:v>
                </c:pt>
                <c:pt idx="10">
                  <c:v>0.10971446536934024</c:v>
                </c:pt>
                <c:pt idx="11">
                  <c:v>0.11035992001660733</c:v>
                </c:pt>
                <c:pt idx="12">
                  <c:v>0.11041069348343158</c:v>
                </c:pt>
                <c:pt idx="13">
                  <c:v>0.11041403288942968</c:v>
                </c:pt>
                <c:pt idx="14">
                  <c:v>0.11057077702196824</c:v>
                </c:pt>
                <c:pt idx="15">
                  <c:v>0.11103034458952288</c:v>
                </c:pt>
                <c:pt idx="16">
                  <c:v>0.11181021418618943</c:v>
                </c:pt>
                <c:pt idx="17">
                  <c:v>0.11215804318319067</c:v>
                </c:pt>
                <c:pt idx="18">
                  <c:v>0.11220805950896888</c:v>
                </c:pt>
                <c:pt idx="19">
                  <c:v>0.11252101040461983</c:v>
                </c:pt>
                <c:pt idx="20">
                  <c:v>0.11321438642353357</c:v>
                </c:pt>
                <c:pt idx="21">
                  <c:v>0.11334707376830828</c:v>
                </c:pt>
                <c:pt idx="22">
                  <c:v>0.113386706001221</c:v>
                </c:pt>
                <c:pt idx="23">
                  <c:v>0.11344627352857434</c:v>
                </c:pt>
                <c:pt idx="24">
                  <c:v>0.11366935961455236</c:v>
                </c:pt>
                <c:pt idx="25">
                  <c:v>0.11427447173230472</c:v>
                </c:pt>
                <c:pt idx="26">
                  <c:v>0.11455517907028197</c:v>
                </c:pt>
                <c:pt idx="27">
                  <c:v>0.11458878580831147</c:v>
                </c:pt>
                <c:pt idx="28">
                  <c:v>0.11459524261217131</c:v>
                </c:pt>
                <c:pt idx="29">
                  <c:v>0.11465219950359623</c:v>
                </c:pt>
                <c:pt idx="30">
                  <c:v>0.11474723549836049</c:v>
                </c:pt>
                <c:pt idx="31">
                  <c:v>0.11479520508330655</c:v>
                </c:pt>
                <c:pt idx="32">
                  <c:v>0.11479564343941509</c:v>
                </c:pt>
                <c:pt idx="33">
                  <c:v>0.11504749257608111</c:v>
                </c:pt>
                <c:pt idx="34">
                  <c:v>0.11553230897223707</c:v>
                </c:pt>
                <c:pt idx="35">
                  <c:v>0.11585239996534942</c:v>
                </c:pt>
                <c:pt idx="36">
                  <c:v>0.11626536150322106</c:v>
                </c:pt>
                <c:pt idx="37">
                  <c:v>0.11630524472707644</c:v>
                </c:pt>
                <c:pt idx="38">
                  <c:v>0.11633338808261927</c:v>
                </c:pt>
                <c:pt idx="39">
                  <c:v>0.11639422976897361</c:v>
                </c:pt>
                <c:pt idx="40">
                  <c:v>0.1164751785923543</c:v>
                </c:pt>
                <c:pt idx="41">
                  <c:v>0.11660276335501304</c:v>
                </c:pt>
                <c:pt idx="42">
                  <c:v>0.11704759821452865</c:v>
                </c:pt>
                <c:pt idx="43">
                  <c:v>0.11763643620528164</c:v>
                </c:pt>
                <c:pt idx="44">
                  <c:v>0.11772675008837268</c:v>
                </c:pt>
                <c:pt idx="45">
                  <c:v>0.11772704119612255</c:v>
                </c:pt>
                <c:pt idx="46">
                  <c:v>0.11786021879303663</c:v>
                </c:pt>
                <c:pt idx="47">
                  <c:v>0.1182435267511229</c:v>
                </c:pt>
                <c:pt idx="48">
                  <c:v>0.1188834978328738</c:v>
                </c:pt>
                <c:pt idx="49">
                  <c:v>0.11992652221923362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88-4FA7-9520-054B2612D03A}"/>
            </c:ext>
          </c:extLst>
        </c:ser>
        <c:ser>
          <c:idx val="2"/>
          <c:order val="2"/>
          <c:tx>
            <c:strRef>
              <c:f>'11.5.1-4'!$K$1</c:f>
              <c:strCache>
                <c:ptCount val="1"/>
                <c:pt idx="0">
                  <c:v>SE-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val>
            <c:numRef>
              <c:f>'11.5.1-4'!$K$2:$K$51</c:f>
              <c:numCache>
                <c:formatCode>0.000</c:formatCode>
                <c:ptCount val="50"/>
                <c:pt idx="0">
                  <c:v>-7.2547625011001163E-2</c:v>
                </c:pt>
                <c:pt idx="1">
                  <c:v>-9.643999091735847E-2</c:v>
                </c:pt>
                <c:pt idx="2">
                  <c:v>-0.10244763718363505</c:v>
                </c:pt>
                <c:pt idx="3">
                  <c:v>-0.10524297521847968</c:v>
                </c:pt>
                <c:pt idx="4">
                  <c:v>-0.10634285018730395</c:v>
                </c:pt>
                <c:pt idx="5">
                  <c:v>-0.10693410164484128</c:v>
                </c:pt>
                <c:pt idx="6">
                  <c:v>-0.1072451847690218</c:v>
                </c:pt>
                <c:pt idx="7">
                  <c:v>-0.10730381116125903</c:v>
                </c:pt>
                <c:pt idx="8">
                  <c:v>-0.10778071560401399</c:v>
                </c:pt>
                <c:pt idx="9">
                  <c:v>-0.1085846745641833</c:v>
                </c:pt>
                <c:pt idx="10">
                  <c:v>-0.10971446536934024</c:v>
                </c:pt>
                <c:pt idx="11">
                  <c:v>-0.11035992001660733</c:v>
                </c:pt>
                <c:pt idx="12">
                  <c:v>-0.11041069348343158</c:v>
                </c:pt>
                <c:pt idx="13">
                  <c:v>-0.11041403288942968</c:v>
                </c:pt>
                <c:pt idx="14">
                  <c:v>-0.11057077702196824</c:v>
                </c:pt>
                <c:pt idx="15">
                  <c:v>-0.11103034458952288</c:v>
                </c:pt>
                <c:pt idx="16">
                  <c:v>-0.11181021418618943</c:v>
                </c:pt>
                <c:pt idx="17">
                  <c:v>-0.11215804318319067</c:v>
                </c:pt>
                <c:pt idx="18">
                  <c:v>-0.11220805950896888</c:v>
                </c:pt>
                <c:pt idx="19">
                  <c:v>-0.11252101040461983</c:v>
                </c:pt>
                <c:pt idx="20">
                  <c:v>-0.11321438642353357</c:v>
                </c:pt>
                <c:pt idx="21">
                  <c:v>-0.11334707376830828</c:v>
                </c:pt>
                <c:pt idx="22">
                  <c:v>-0.113386706001221</c:v>
                </c:pt>
                <c:pt idx="23">
                  <c:v>-0.11344627352857434</c:v>
                </c:pt>
                <c:pt idx="24">
                  <c:v>-0.11366935961455236</c:v>
                </c:pt>
                <c:pt idx="25">
                  <c:v>-0.11427447173230472</c:v>
                </c:pt>
                <c:pt idx="26">
                  <c:v>-0.11455517907028197</c:v>
                </c:pt>
                <c:pt idx="27">
                  <c:v>-0.11458878580831147</c:v>
                </c:pt>
                <c:pt idx="28">
                  <c:v>-0.11459524261217131</c:v>
                </c:pt>
                <c:pt idx="29">
                  <c:v>-0.11465219950359623</c:v>
                </c:pt>
                <c:pt idx="30">
                  <c:v>-0.11474723549836049</c:v>
                </c:pt>
                <c:pt idx="31">
                  <c:v>-0.11479520508330655</c:v>
                </c:pt>
                <c:pt idx="32">
                  <c:v>-0.11479564343941509</c:v>
                </c:pt>
                <c:pt idx="33">
                  <c:v>-0.11504749257608111</c:v>
                </c:pt>
                <c:pt idx="34">
                  <c:v>-0.11553230897223707</c:v>
                </c:pt>
                <c:pt idx="35">
                  <c:v>-0.11585239996534942</c:v>
                </c:pt>
                <c:pt idx="36">
                  <c:v>-0.11626536150322106</c:v>
                </c:pt>
                <c:pt idx="37">
                  <c:v>-0.11630524472707644</c:v>
                </c:pt>
                <c:pt idx="38">
                  <c:v>-0.11633338808261927</c:v>
                </c:pt>
                <c:pt idx="39">
                  <c:v>-0.11639422976897361</c:v>
                </c:pt>
                <c:pt idx="40">
                  <c:v>-0.1164751785923543</c:v>
                </c:pt>
                <c:pt idx="41">
                  <c:v>-0.11660276335501304</c:v>
                </c:pt>
                <c:pt idx="42">
                  <c:v>-0.11704759821452865</c:v>
                </c:pt>
                <c:pt idx="43">
                  <c:v>-0.11763643620528164</c:v>
                </c:pt>
                <c:pt idx="44">
                  <c:v>-0.11772675008837268</c:v>
                </c:pt>
                <c:pt idx="45">
                  <c:v>-0.11772704119612255</c:v>
                </c:pt>
                <c:pt idx="46">
                  <c:v>-0.11786021879303663</c:v>
                </c:pt>
                <c:pt idx="47">
                  <c:v>-0.1182435267511229</c:v>
                </c:pt>
                <c:pt idx="48">
                  <c:v>-0.1188834978328738</c:v>
                </c:pt>
                <c:pt idx="49">
                  <c:v>-0.11992652221923362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88-4FA7-9520-054B2612D0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439168"/>
        <c:axId val="162440704"/>
      </c:lineChart>
      <c:catAx>
        <c:axId val="162439168"/>
        <c:scaling>
          <c:orientation val="minMax"/>
        </c:scaling>
        <c:delete val="0"/>
        <c:axPos val="b"/>
        <c:majorTickMark val="out"/>
        <c:minorTickMark val="none"/>
        <c:tickLblPos val="nextTo"/>
        <c:crossAx val="162440704"/>
        <c:crosses val="autoZero"/>
        <c:auto val="1"/>
        <c:lblAlgn val="ctr"/>
        <c:lblOffset val="100"/>
        <c:noMultiLvlLbl val="0"/>
      </c:catAx>
      <c:valAx>
        <c:axId val="162440704"/>
        <c:scaling>
          <c:orientation val="minMax"/>
          <c:min val="-0.5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43916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Partial Autocorrelations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'11.5.1-4'!$L$1</c:f>
              <c:strCache>
                <c:ptCount val="1"/>
                <c:pt idx="0">
                  <c:v>PAC</c:v>
                </c:pt>
              </c:strCache>
            </c:strRef>
          </c:tx>
          <c:invertIfNegative val="0"/>
          <c:val>
            <c:numRef>
              <c:f>'11.5.1-4'!$L$2:$L$51</c:f>
              <c:numCache>
                <c:formatCode>General</c:formatCode>
                <c:ptCount val="50"/>
                <c:pt idx="0">
                  <c:v>0.61932529867051078</c:v>
                </c:pt>
                <c:pt idx="1">
                  <c:v>-7.5678154638200934E-2</c:v>
                </c:pt>
                <c:pt idx="2">
                  <c:v>9.3436855207926564E-2</c:v>
                </c:pt>
                <c:pt idx="3">
                  <c:v>-3.4278420591291589E-2</c:v>
                </c:pt>
                <c:pt idx="4">
                  <c:v>4.0115732156639473E-2</c:v>
                </c:pt>
                <c:pt idx="5">
                  <c:v>-9.2204947715218196E-3</c:v>
                </c:pt>
                <c:pt idx="6">
                  <c:v>-0.14171040261535311</c:v>
                </c:pt>
                <c:pt idx="7">
                  <c:v>-2.9214024597084894E-2</c:v>
                </c:pt>
                <c:pt idx="8">
                  <c:v>-5.9912306782017484E-2</c:v>
                </c:pt>
                <c:pt idx="9">
                  <c:v>-4.3521117003706061E-2</c:v>
                </c:pt>
                <c:pt idx="10">
                  <c:v>3.4475270097818249E-2</c:v>
                </c:pt>
                <c:pt idx="11">
                  <c:v>8.2465275537621216E-2</c:v>
                </c:pt>
                <c:pt idx="12">
                  <c:v>2.8665130135709871E-2</c:v>
                </c:pt>
                <c:pt idx="13">
                  <c:v>-0.12664504938538704</c:v>
                </c:pt>
                <c:pt idx="14">
                  <c:v>-3.3832015622569531E-2</c:v>
                </c:pt>
                <c:pt idx="15">
                  <c:v>-8.2004562571620004E-2</c:v>
                </c:pt>
                <c:pt idx="16">
                  <c:v>4.2838669462555511E-2</c:v>
                </c:pt>
                <c:pt idx="17">
                  <c:v>6.2798729779091843E-4</c:v>
                </c:pt>
                <c:pt idx="18">
                  <c:v>-0.10883179239245765</c:v>
                </c:pt>
                <c:pt idx="19">
                  <c:v>-1.3761296518528969E-2</c:v>
                </c:pt>
                <c:pt idx="20">
                  <c:v>9.4846686053760662E-2</c:v>
                </c:pt>
                <c:pt idx="21">
                  <c:v>-1.2315858017588241E-2</c:v>
                </c:pt>
                <c:pt idx="22">
                  <c:v>-3.7484870642731608E-2</c:v>
                </c:pt>
                <c:pt idx="23">
                  <c:v>0.14238085195319669</c:v>
                </c:pt>
                <c:pt idx="24">
                  <c:v>4.4256095593266922E-3</c:v>
                </c:pt>
                <c:pt idx="25">
                  <c:v>-5.6979894841780697E-2</c:v>
                </c:pt>
                <c:pt idx="26">
                  <c:v>-6.7855962397958006E-2</c:v>
                </c:pt>
                <c:pt idx="27">
                  <c:v>-1.324997963370908E-2</c:v>
                </c:pt>
                <c:pt idx="28">
                  <c:v>0.10107630227252408</c:v>
                </c:pt>
                <c:pt idx="29">
                  <c:v>-9.094208254367267E-2</c:v>
                </c:pt>
                <c:pt idx="30">
                  <c:v>3.0323809880557148E-2</c:v>
                </c:pt>
                <c:pt idx="31">
                  <c:v>6.5195935021743277E-4</c:v>
                </c:pt>
                <c:pt idx="32">
                  <c:v>-8.0632439879281523E-2</c:v>
                </c:pt>
                <c:pt idx="33">
                  <c:v>-3.5449096104497084E-2</c:v>
                </c:pt>
                <c:pt idx="34">
                  <c:v>-9.5457933834921273E-3</c:v>
                </c:pt>
                <c:pt idx="35">
                  <c:v>-4.7501524349874438E-2</c:v>
                </c:pt>
                <c:pt idx="36">
                  <c:v>8.56117997111462E-2</c:v>
                </c:pt>
                <c:pt idx="37">
                  <c:v>3.4033943991666198E-2</c:v>
                </c:pt>
                <c:pt idx="38">
                  <c:v>1.9125198877835484E-2</c:v>
                </c:pt>
                <c:pt idx="39">
                  <c:v>5.4717554528209034E-2</c:v>
                </c:pt>
                <c:pt idx="40">
                  <c:v>3.1857062194429416E-2</c:v>
                </c:pt>
                <c:pt idx="41">
                  <c:v>1.7947300547429483E-2</c:v>
                </c:pt>
                <c:pt idx="42">
                  <c:v>-2.7492394459921694E-2</c:v>
                </c:pt>
                <c:pt idx="43">
                  <c:v>-7.7357161735209026E-2</c:v>
                </c:pt>
                <c:pt idx="44">
                  <c:v>9.7733993762485934E-3</c:v>
                </c:pt>
                <c:pt idx="45">
                  <c:v>-0.10019177595246284</c:v>
                </c:pt>
                <c:pt idx="46">
                  <c:v>-3.6078664427018119E-2</c:v>
                </c:pt>
                <c:pt idx="47">
                  <c:v>-3.6530294985426918E-2</c:v>
                </c:pt>
                <c:pt idx="48">
                  <c:v>-5.3631199008554842E-2</c:v>
                </c:pt>
                <c:pt idx="49">
                  <c:v>7.436119257382251E-2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FE-4C8A-9D13-9D43DE1E22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2278400"/>
        <c:axId val="162288384"/>
      </c:barChart>
      <c:lineChart>
        <c:grouping val="standard"/>
        <c:varyColors val="0"/>
        <c:ser>
          <c:idx val="1"/>
          <c:order val="1"/>
          <c:tx>
            <c:strRef>
              <c:f>'11.5.1-4'!$M$1</c:f>
              <c:strCache>
                <c:ptCount val="1"/>
                <c:pt idx="0">
                  <c:v>SE+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val>
            <c:numRef>
              <c:f>'11.5.1-4'!$M$2:$M$51</c:f>
              <c:numCache>
                <c:formatCode>0.000</c:formatCode>
                <c:ptCount val="50"/>
                <c:pt idx="0">
                  <c:v>7.2547625011001163E-2</c:v>
                </c:pt>
                <c:pt idx="1">
                  <c:v>7.2547625011001163E-2</c:v>
                </c:pt>
                <c:pt idx="2">
                  <c:v>7.2547625011001163E-2</c:v>
                </c:pt>
                <c:pt idx="3">
                  <c:v>7.2547625011001163E-2</c:v>
                </c:pt>
                <c:pt idx="4">
                  <c:v>7.2547625011001163E-2</c:v>
                </c:pt>
                <c:pt idx="5">
                  <c:v>7.2547625011001163E-2</c:v>
                </c:pt>
                <c:pt idx="6">
                  <c:v>7.2547625011001163E-2</c:v>
                </c:pt>
                <c:pt idx="7">
                  <c:v>7.2547625011001163E-2</c:v>
                </c:pt>
                <c:pt idx="8">
                  <c:v>7.2547625011001163E-2</c:v>
                </c:pt>
                <c:pt idx="9">
                  <c:v>7.2547625011001163E-2</c:v>
                </c:pt>
                <c:pt idx="10">
                  <c:v>7.2547625011001163E-2</c:v>
                </c:pt>
                <c:pt idx="11">
                  <c:v>7.2547625011001163E-2</c:v>
                </c:pt>
                <c:pt idx="12">
                  <c:v>7.2547625011001163E-2</c:v>
                </c:pt>
                <c:pt idx="13">
                  <c:v>7.2547625011001163E-2</c:v>
                </c:pt>
                <c:pt idx="14">
                  <c:v>7.2547625011001163E-2</c:v>
                </c:pt>
                <c:pt idx="15">
                  <c:v>7.2547625011001163E-2</c:v>
                </c:pt>
                <c:pt idx="16">
                  <c:v>7.2547625011001163E-2</c:v>
                </c:pt>
                <c:pt idx="17">
                  <c:v>7.2547625011001163E-2</c:v>
                </c:pt>
                <c:pt idx="18">
                  <c:v>7.2547625011001163E-2</c:v>
                </c:pt>
                <c:pt idx="19">
                  <c:v>7.2547625011001163E-2</c:v>
                </c:pt>
                <c:pt idx="20">
                  <c:v>7.2547625011001163E-2</c:v>
                </c:pt>
                <c:pt idx="21">
                  <c:v>7.2547625011001163E-2</c:v>
                </c:pt>
                <c:pt idx="22">
                  <c:v>7.2547625011001163E-2</c:v>
                </c:pt>
                <c:pt idx="23">
                  <c:v>7.2547625011001163E-2</c:v>
                </c:pt>
                <c:pt idx="24">
                  <c:v>7.2547625011001163E-2</c:v>
                </c:pt>
                <c:pt idx="25">
                  <c:v>7.2547625011001163E-2</c:v>
                </c:pt>
                <c:pt idx="26">
                  <c:v>7.2547625011001163E-2</c:v>
                </c:pt>
                <c:pt idx="27">
                  <c:v>7.2547625011001163E-2</c:v>
                </c:pt>
                <c:pt idx="28">
                  <c:v>7.2547625011001163E-2</c:v>
                </c:pt>
                <c:pt idx="29">
                  <c:v>7.2547625011001163E-2</c:v>
                </c:pt>
                <c:pt idx="30">
                  <c:v>7.2547625011001163E-2</c:v>
                </c:pt>
                <c:pt idx="31">
                  <c:v>7.2547625011001163E-2</c:v>
                </c:pt>
                <c:pt idx="32">
                  <c:v>7.2547625011001163E-2</c:v>
                </c:pt>
                <c:pt idx="33">
                  <c:v>7.2547625011001163E-2</c:v>
                </c:pt>
                <c:pt idx="34">
                  <c:v>7.2547625011001163E-2</c:v>
                </c:pt>
                <c:pt idx="35">
                  <c:v>7.2547625011001163E-2</c:v>
                </c:pt>
                <c:pt idx="36">
                  <c:v>7.2547625011001163E-2</c:v>
                </c:pt>
                <c:pt idx="37">
                  <c:v>7.2547625011001163E-2</c:v>
                </c:pt>
                <c:pt idx="38">
                  <c:v>7.2547625011001163E-2</c:v>
                </c:pt>
                <c:pt idx="39">
                  <c:v>7.2547625011001163E-2</c:v>
                </c:pt>
                <c:pt idx="40">
                  <c:v>7.2547625011001163E-2</c:v>
                </c:pt>
                <c:pt idx="41">
                  <c:v>7.2547625011001163E-2</c:v>
                </c:pt>
                <c:pt idx="42">
                  <c:v>7.2547625011001163E-2</c:v>
                </c:pt>
                <c:pt idx="43">
                  <c:v>7.2547625011001163E-2</c:v>
                </c:pt>
                <c:pt idx="44">
                  <c:v>7.2547625011001163E-2</c:v>
                </c:pt>
                <c:pt idx="45">
                  <c:v>7.2547625011001163E-2</c:v>
                </c:pt>
                <c:pt idx="46">
                  <c:v>7.2547625011001163E-2</c:v>
                </c:pt>
                <c:pt idx="47">
                  <c:v>7.2547625011001163E-2</c:v>
                </c:pt>
                <c:pt idx="48">
                  <c:v>7.2547625011001163E-2</c:v>
                </c:pt>
                <c:pt idx="49">
                  <c:v>7.2547625011001163E-2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FE-4C8A-9D13-9D43DE1E22DB}"/>
            </c:ext>
          </c:extLst>
        </c:ser>
        <c:ser>
          <c:idx val="2"/>
          <c:order val="2"/>
          <c:tx>
            <c:strRef>
              <c:f>'11.5.1-4'!$N$1</c:f>
              <c:strCache>
                <c:ptCount val="1"/>
                <c:pt idx="0">
                  <c:v>SE-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val>
            <c:numRef>
              <c:f>'11.5.1-4'!$N$2:$N$51</c:f>
              <c:numCache>
                <c:formatCode>0.000</c:formatCode>
                <c:ptCount val="50"/>
                <c:pt idx="0">
                  <c:v>-7.2547625011001163E-2</c:v>
                </c:pt>
                <c:pt idx="1">
                  <c:v>-7.2547625011001163E-2</c:v>
                </c:pt>
                <c:pt idx="2">
                  <c:v>-7.2547625011001163E-2</c:v>
                </c:pt>
                <c:pt idx="3">
                  <c:v>-7.2547625011001163E-2</c:v>
                </c:pt>
                <c:pt idx="4">
                  <c:v>-7.2547625011001163E-2</c:v>
                </c:pt>
                <c:pt idx="5">
                  <c:v>-7.2547625011001163E-2</c:v>
                </c:pt>
                <c:pt idx="6">
                  <c:v>-7.2547625011001163E-2</c:v>
                </c:pt>
                <c:pt idx="7">
                  <c:v>-7.2547625011001163E-2</c:v>
                </c:pt>
                <c:pt idx="8">
                  <c:v>-7.2547625011001163E-2</c:v>
                </c:pt>
                <c:pt idx="9">
                  <c:v>-7.2547625011001163E-2</c:v>
                </c:pt>
                <c:pt idx="10">
                  <c:v>-7.2547625011001163E-2</c:v>
                </c:pt>
                <c:pt idx="11">
                  <c:v>-7.2547625011001163E-2</c:v>
                </c:pt>
                <c:pt idx="12">
                  <c:v>-7.2547625011001163E-2</c:v>
                </c:pt>
                <c:pt idx="13">
                  <c:v>-7.2547625011001163E-2</c:v>
                </c:pt>
                <c:pt idx="14">
                  <c:v>-7.2547625011001163E-2</c:v>
                </c:pt>
                <c:pt idx="15">
                  <c:v>-7.2547625011001163E-2</c:v>
                </c:pt>
                <c:pt idx="16">
                  <c:v>-7.2547625011001163E-2</c:v>
                </c:pt>
                <c:pt idx="17">
                  <c:v>-7.2547625011001163E-2</c:v>
                </c:pt>
                <c:pt idx="18">
                  <c:v>-7.2547625011001163E-2</c:v>
                </c:pt>
                <c:pt idx="19">
                  <c:v>-7.2547625011001163E-2</c:v>
                </c:pt>
                <c:pt idx="20">
                  <c:v>-7.2547625011001163E-2</c:v>
                </c:pt>
                <c:pt idx="21">
                  <c:v>-7.2547625011001163E-2</c:v>
                </c:pt>
                <c:pt idx="22">
                  <c:v>-7.2547625011001163E-2</c:v>
                </c:pt>
                <c:pt idx="23">
                  <c:v>-7.2547625011001163E-2</c:v>
                </c:pt>
                <c:pt idx="24">
                  <c:v>-7.2547625011001163E-2</c:v>
                </c:pt>
                <c:pt idx="25">
                  <c:v>-7.2547625011001163E-2</c:v>
                </c:pt>
                <c:pt idx="26">
                  <c:v>-7.2547625011001163E-2</c:v>
                </c:pt>
                <c:pt idx="27">
                  <c:v>-7.2547625011001163E-2</c:v>
                </c:pt>
                <c:pt idx="28">
                  <c:v>-7.2547625011001163E-2</c:v>
                </c:pt>
                <c:pt idx="29">
                  <c:v>-7.2547625011001163E-2</c:v>
                </c:pt>
                <c:pt idx="30">
                  <c:v>-7.2547625011001163E-2</c:v>
                </c:pt>
                <c:pt idx="31">
                  <c:v>-7.2547625011001163E-2</c:v>
                </c:pt>
                <c:pt idx="32">
                  <c:v>-7.2547625011001163E-2</c:v>
                </c:pt>
                <c:pt idx="33">
                  <c:v>-7.2547625011001163E-2</c:v>
                </c:pt>
                <c:pt idx="34">
                  <c:v>-7.2547625011001163E-2</c:v>
                </c:pt>
                <c:pt idx="35">
                  <c:v>-7.2547625011001163E-2</c:v>
                </c:pt>
                <c:pt idx="36">
                  <c:v>-7.2547625011001163E-2</c:v>
                </c:pt>
                <c:pt idx="37">
                  <c:v>-7.2547625011001163E-2</c:v>
                </c:pt>
                <c:pt idx="38">
                  <c:v>-7.2547625011001163E-2</c:v>
                </c:pt>
                <c:pt idx="39">
                  <c:v>-7.2547625011001163E-2</c:v>
                </c:pt>
                <c:pt idx="40">
                  <c:v>-7.2547625011001163E-2</c:v>
                </c:pt>
                <c:pt idx="41">
                  <c:v>-7.2547625011001163E-2</c:v>
                </c:pt>
                <c:pt idx="42">
                  <c:v>-7.2547625011001163E-2</c:v>
                </c:pt>
                <c:pt idx="43">
                  <c:v>-7.2547625011001163E-2</c:v>
                </c:pt>
                <c:pt idx="44">
                  <c:v>-7.2547625011001163E-2</c:v>
                </c:pt>
                <c:pt idx="45">
                  <c:v>-7.2547625011001163E-2</c:v>
                </c:pt>
                <c:pt idx="46">
                  <c:v>-7.2547625011001163E-2</c:v>
                </c:pt>
                <c:pt idx="47">
                  <c:v>-7.2547625011001163E-2</c:v>
                </c:pt>
                <c:pt idx="48">
                  <c:v>-7.2547625011001163E-2</c:v>
                </c:pt>
                <c:pt idx="49">
                  <c:v>-7.2547625011001163E-2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FE-4C8A-9D13-9D43DE1E22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278400"/>
        <c:axId val="162288384"/>
      </c:lineChart>
      <c:catAx>
        <c:axId val="162278400"/>
        <c:scaling>
          <c:orientation val="minMax"/>
        </c:scaling>
        <c:delete val="0"/>
        <c:axPos val="b"/>
        <c:majorTickMark val="out"/>
        <c:minorTickMark val="none"/>
        <c:tickLblPos val="nextTo"/>
        <c:crossAx val="162288384"/>
        <c:crosses val="autoZero"/>
        <c:auto val="1"/>
        <c:lblAlgn val="ctr"/>
        <c:lblOffset val="100"/>
        <c:noMultiLvlLbl val="0"/>
      </c:catAx>
      <c:valAx>
        <c:axId val="1622883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27840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Daily returns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'11.5.1-4'!$A$2:$A$191</c:f>
              <c:numCache>
                <c:formatCode>0.00</c:formatCode>
                <c:ptCount val="190"/>
                <c:pt idx="0">
                  <c:v>5.5721806926761985E-2</c:v>
                </c:pt>
                <c:pt idx="1">
                  <c:v>9.1399937047929036E-3</c:v>
                </c:pt>
                <c:pt idx="2">
                  <c:v>-0.1120790651345287</c:v>
                </c:pt>
                <c:pt idx="3">
                  <c:v>5.1618509860892114E-2</c:v>
                </c:pt>
                <c:pt idx="4">
                  <c:v>0.16195026982126737</c:v>
                </c:pt>
                <c:pt idx="5">
                  <c:v>4.5136148080683558E-2</c:v>
                </c:pt>
                <c:pt idx="6">
                  <c:v>1.5548655465017047E-2</c:v>
                </c:pt>
                <c:pt idx="7">
                  <c:v>7.6405062810379176E-2</c:v>
                </c:pt>
                <c:pt idx="8">
                  <c:v>-1.1385110686577882E-2</c:v>
                </c:pt>
                <c:pt idx="9">
                  <c:v>5.7882828477939796E-3</c:v>
                </c:pt>
                <c:pt idx="10">
                  <c:v>-9.8758682107895179E-2</c:v>
                </c:pt>
                <c:pt idx="11">
                  <c:v>-1.5597706673054601E-2</c:v>
                </c:pt>
                <c:pt idx="12">
                  <c:v>-3.137550165737335E-2</c:v>
                </c:pt>
                <c:pt idx="13">
                  <c:v>0.1197896291746352</c:v>
                </c:pt>
                <c:pt idx="14">
                  <c:v>0.13325627734056056</c:v>
                </c:pt>
                <c:pt idx="15">
                  <c:v>9.1148514814015202E-2</c:v>
                </c:pt>
                <c:pt idx="16">
                  <c:v>6.7865267515485161E-2</c:v>
                </c:pt>
                <c:pt idx="17">
                  <c:v>4.1717139245286194E-2</c:v>
                </c:pt>
                <c:pt idx="18">
                  <c:v>2.8145719938089675E-2</c:v>
                </c:pt>
                <c:pt idx="19">
                  <c:v>4.0733439016322981E-2</c:v>
                </c:pt>
                <c:pt idx="20">
                  <c:v>-9.5102641567838098E-2</c:v>
                </c:pt>
                <c:pt idx="21">
                  <c:v>7.7978475296566874E-2</c:v>
                </c:pt>
                <c:pt idx="22">
                  <c:v>0.19846608114797082</c:v>
                </c:pt>
                <c:pt idx="23">
                  <c:v>0.19342310028749932</c:v>
                </c:pt>
                <c:pt idx="24">
                  <c:v>0.11860106554963323</c:v>
                </c:pt>
                <c:pt idx="25">
                  <c:v>-3.9203895701294567E-2</c:v>
                </c:pt>
                <c:pt idx="26">
                  <c:v>-0.17533818167701176</c:v>
                </c:pt>
                <c:pt idx="27">
                  <c:v>-4.033139490337101E-2</c:v>
                </c:pt>
                <c:pt idx="28">
                  <c:v>7.7072182914932119E-2</c:v>
                </c:pt>
                <c:pt idx="29">
                  <c:v>0.18000734962767528</c:v>
                </c:pt>
                <c:pt idx="30">
                  <c:v>-1.3898945528101669E-2</c:v>
                </c:pt>
                <c:pt idx="31">
                  <c:v>-0.12688773896041305</c:v>
                </c:pt>
                <c:pt idx="32">
                  <c:v>-7.2948970684835412E-2</c:v>
                </c:pt>
                <c:pt idx="33">
                  <c:v>-8.5031536764418769E-2</c:v>
                </c:pt>
                <c:pt idx="34">
                  <c:v>-6.2081168051677738E-2</c:v>
                </c:pt>
                <c:pt idx="35">
                  <c:v>0.1021287227184331</c:v>
                </c:pt>
                <c:pt idx="36">
                  <c:v>0.18462741594753229</c:v>
                </c:pt>
                <c:pt idx="37">
                  <c:v>-2.9619253913485633E-2</c:v>
                </c:pt>
                <c:pt idx="38">
                  <c:v>0.11114521290829549</c:v>
                </c:pt>
                <c:pt idx="39">
                  <c:v>-4.6408689131349101E-2</c:v>
                </c:pt>
                <c:pt idx="40">
                  <c:v>7.0924476733491559E-3</c:v>
                </c:pt>
                <c:pt idx="41">
                  <c:v>0.13202553751641033</c:v>
                </c:pt>
                <c:pt idx="42">
                  <c:v>0.14057123733278631</c:v>
                </c:pt>
                <c:pt idx="43">
                  <c:v>3.5981090761847412E-2</c:v>
                </c:pt>
                <c:pt idx="44">
                  <c:v>0.16812411312090392</c:v>
                </c:pt>
                <c:pt idx="45">
                  <c:v>0.19162281992922581</c:v>
                </c:pt>
                <c:pt idx="46">
                  <c:v>0.16894183584456246</c:v>
                </c:pt>
                <c:pt idx="47">
                  <c:v>0.23424885714206423</c:v>
                </c:pt>
                <c:pt idx="48">
                  <c:v>2.182490326013875E-2</c:v>
                </c:pt>
                <c:pt idx="49">
                  <c:v>-8.1371144934725748E-2</c:v>
                </c:pt>
                <c:pt idx="50">
                  <c:v>-0.17014789224967708</c:v>
                </c:pt>
                <c:pt idx="51">
                  <c:v>-7.3930674189518264E-2</c:v>
                </c:pt>
                <c:pt idx="52">
                  <c:v>-0.15858360806901084</c:v>
                </c:pt>
                <c:pt idx="53">
                  <c:v>3.7780745193073617E-2</c:v>
                </c:pt>
                <c:pt idx="54">
                  <c:v>5.2177357579461736E-2</c:v>
                </c:pt>
                <c:pt idx="55">
                  <c:v>-6.2378541762266204E-2</c:v>
                </c:pt>
                <c:pt idx="56">
                  <c:v>-4.4646505303971296E-2</c:v>
                </c:pt>
                <c:pt idx="57">
                  <c:v>8.1398992996125852E-2</c:v>
                </c:pt>
                <c:pt idx="58">
                  <c:v>-6.2345970767433645E-2</c:v>
                </c:pt>
                <c:pt idx="59">
                  <c:v>-9.4653854377114266E-2</c:v>
                </c:pt>
                <c:pt idx="60">
                  <c:v>-9.5891810355240192E-2</c:v>
                </c:pt>
                <c:pt idx="61">
                  <c:v>-0.20173709225421077</c:v>
                </c:pt>
                <c:pt idx="62">
                  <c:v>-0.27236029905655545</c:v>
                </c:pt>
                <c:pt idx="63">
                  <c:v>-0.31165960242550794</c:v>
                </c:pt>
                <c:pt idx="64">
                  <c:v>-0.13476195333084462</c:v>
                </c:pt>
                <c:pt idx="65">
                  <c:v>2.2385641135453938E-2</c:v>
                </c:pt>
                <c:pt idx="66">
                  <c:v>-1.0471049518688824E-2</c:v>
                </c:pt>
                <c:pt idx="67">
                  <c:v>-7.9944589144568701E-2</c:v>
                </c:pt>
                <c:pt idx="68">
                  <c:v>3.0276575860841426E-2</c:v>
                </c:pt>
                <c:pt idx="69">
                  <c:v>0.15449495646248046</c:v>
                </c:pt>
                <c:pt idx="70">
                  <c:v>0.15148692472772307</c:v>
                </c:pt>
                <c:pt idx="71">
                  <c:v>0.20098246461560398</c:v>
                </c:pt>
                <c:pt idx="72">
                  <c:v>0.18546308938346501</c:v>
                </c:pt>
                <c:pt idx="73">
                  <c:v>0.11839612926378607</c:v>
                </c:pt>
                <c:pt idx="74">
                  <c:v>4.3345505223617353E-2</c:v>
                </c:pt>
                <c:pt idx="75">
                  <c:v>0.12205215510097189</c:v>
                </c:pt>
                <c:pt idx="76">
                  <c:v>-6.405675669274391E-2</c:v>
                </c:pt>
                <c:pt idx="77">
                  <c:v>-4.248208979768342E-2</c:v>
                </c:pt>
                <c:pt idx="78">
                  <c:v>6.3829508880206109E-2</c:v>
                </c:pt>
                <c:pt idx="79">
                  <c:v>-1.3822330049425235E-2</c:v>
                </c:pt>
                <c:pt idx="80">
                  <c:v>-1.6114975737163695E-2</c:v>
                </c:pt>
                <c:pt idx="81">
                  <c:v>-5.9662009832573304E-2</c:v>
                </c:pt>
                <c:pt idx="82">
                  <c:v>-4.0165525825530679E-5</c:v>
                </c:pt>
                <c:pt idx="83">
                  <c:v>5.4528175403283363E-2</c:v>
                </c:pt>
                <c:pt idx="84">
                  <c:v>-3.5180617770840694E-2</c:v>
                </c:pt>
                <c:pt idx="85">
                  <c:v>-6.5858697605677197E-2</c:v>
                </c:pt>
                <c:pt idx="86">
                  <c:v>9.6886738083698409E-2</c:v>
                </c:pt>
                <c:pt idx="87">
                  <c:v>-3.3010054480914208E-3</c:v>
                </c:pt>
                <c:pt idx="88">
                  <c:v>-8.29165468888865E-2</c:v>
                </c:pt>
                <c:pt idx="89">
                  <c:v>-6.793537370169811E-2</c:v>
                </c:pt>
                <c:pt idx="90">
                  <c:v>4.3836396323123417E-2</c:v>
                </c:pt>
                <c:pt idx="91">
                  <c:v>8.7272990970784114E-2</c:v>
                </c:pt>
                <c:pt idx="92">
                  <c:v>6.9829909964193249E-2</c:v>
                </c:pt>
                <c:pt idx="93">
                  <c:v>-7.2504107799358897E-2</c:v>
                </c:pt>
                <c:pt idx="94">
                  <c:v>-0.14942606413820592</c:v>
                </c:pt>
                <c:pt idx="95">
                  <c:v>2.4521479441206528E-2</c:v>
                </c:pt>
                <c:pt idx="96">
                  <c:v>0.11720684649670043</c:v>
                </c:pt>
                <c:pt idx="97">
                  <c:v>8.7475787926416082E-2</c:v>
                </c:pt>
                <c:pt idx="98">
                  <c:v>0.11726968246980873</c:v>
                </c:pt>
                <c:pt idx="99">
                  <c:v>4.1706717939654858E-2</c:v>
                </c:pt>
                <c:pt idx="100">
                  <c:v>-5.127504249867465E-2</c:v>
                </c:pt>
                <c:pt idx="101">
                  <c:v>-6.3268370780955707E-2</c:v>
                </c:pt>
                <c:pt idx="102">
                  <c:v>9.7701563244044554E-2</c:v>
                </c:pt>
                <c:pt idx="103">
                  <c:v>0.12549757731049982</c:v>
                </c:pt>
                <c:pt idx="104">
                  <c:v>9.4059886506943524E-2</c:v>
                </c:pt>
                <c:pt idx="105">
                  <c:v>4.5655881359965012E-2</c:v>
                </c:pt>
                <c:pt idx="106">
                  <c:v>-9.1365796095532748E-3</c:v>
                </c:pt>
                <c:pt idx="107">
                  <c:v>0.11740461727533713</c:v>
                </c:pt>
                <c:pt idx="108">
                  <c:v>0.20142797967234882</c:v>
                </c:pt>
                <c:pt idx="109">
                  <c:v>0.11113530582869569</c:v>
                </c:pt>
                <c:pt idx="110">
                  <c:v>0.20897679721988638</c:v>
                </c:pt>
                <c:pt idx="111">
                  <c:v>0.27265106988074761</c:v>
                </c:pt>
                <c:pt idx="112">
                  <c:v>0.15102291396977519</c:v>
                </c:pt>
                <c:pt idx="113">
                  <c:v>0.18373248568531442</c:v>
                </c:pt>
                <c:pt idx="114">
                  <c:v>7.1047799259328803E-2</c:v>
                </c:pt>
                <c:pt idx="115">
                  <c:v>3.0494333068973534E-2</c:v>
                </c:pt>
                <c:pt idx="116">
                  <c:v>0.11882625807357861</c:v>
                </c:pt>
                <c:pt idx="117">
                  <c:v>8.2930150440428285E-2</c:v>
                </c:pt>
                <c:pt idx="118">
                  <c:v>-4.4284832204922631E-2</c:v>
                </c:pt>
                <c:pt idx="119">
                  <c:v>-0.17584069176514217</c:v>
                </c:pt>
                <c:pt idx="120">
                  <c:v>2.5245955489065608E-2</c:v>
                </c:pt>
                <c:pt idx="121">
                  <c:v>1.9467278350644879E-2</c:v>
                </c:pt>
                <c:pt idx="122">
                  <c:v>-7.6328624620023322E-2</c:v>
                </c:pt>
                <c:pt idx="123">
                  <c:v>4.1136911078054617E-4</c:v>
                </c:pt>
                <c:pt idx="124">
                  <c:v>-8.9339295471779767E-3</c:v>
                </c:pt>
                <c:pt idx="125">
                  <c:v>-0.10171939659094187</c:v>
                </c:pt>
                <c:pt idx="126">
                  <c:v>-0.15185857801940972</c:v>
                </c:pt>
                <c:pt idx="127">
                  <c:v>-0.10543473511885804</c:v>
                </c:pt>
                <c:pt idx="128">
                  <c:v>-0.12709184554191566</c:v>
                </c:pt>
                <c:pt idx="129">
                  <c:v>1.3306734082787486E-2</c:v>
                </c:pt>
                <c:pt idx="130">
                  <c:v>-8.7087080090201496E-2</c:v>
                </c:pt>
                <c:pt idx="131">
                  <c:v>1.6112457958379123E-2</c:v>
                </c:pt>
                <c:pt idx="132">
                  <c:v>8.6012835055566672E-2</c:v>
                </c:pt>
                <c:pt idx="133">
                  <c:v>0.18679646203932032</c:v>
                </c:pt>
                <c:pt idx="134">
                  <c:v>0.23102788658134843</c:v>
                </c:pt>
                <c:pt idx="135">
                  <c:v>0.18392025714807336</c:v>
                </c:pt>
                <c:pt idx="136">
                  <c:v>0.14783869989561937</c:v>
                </c:pt>
                <c:pt idx="137">
                  <c:v>0.21044154622099431</c:v>
                </c:pt>
                <c:pt idx="138">
                  <c:v>0.12801645183425348</c:v>
                </c:pt>
                <c:pt idx="139">
                  <c:v>0.14257585217478796</c:v>
                </c:pt>
                <c:pt idx="140">
                  <c:v>-3.1020055095050347E-2</c:v>
                </c:pt>
                <c:pt idx="141">
                  <c:v>-0.1184744861785656</c:v>
                </c:pt>
                <c:pt idx="142">
                  <c:v>1.3400802478223062E-2</c:v>
                </c:pt>
                <c:pt idx="143">
                  <c:v>9.2818479624494632E-2</c:v>
                </c:pt>
                <c:pt idx="144">
                  <c:v>-7.8414691159268912E-2</c:v>
                </c:pt>
                <c:pt idx="145">
                  <c:v>-4.6848055591536486E-2</c:v>
                </c:pt>
                <c:pt idx="146">
                  <c:v>2.1736025190639996E-2</c:v>
                </c:pt>
                <c:pt idx="147">
                  <c:v>6.3202740842753347E-2</c:v>
                </c:pt>
                <c:pt idx="148">
                  <c:v>0.10813292489243387</c:v>
                </c:pt>
                <c:pt idx="149">
                  <c:v>0.10139862811114475</c:v>
                </c:pt>
                <c:pt idx="150">
                  <c:v>0.16112282004826195</c:v>
                </c:pt>
                <c:pt idx="151">
                  <c:v>0.12986043008068049</c:v>
                </c:pt>
                <c:pt idx="152">
                  <c:v>0.18954779257345056</c:v>
                </c:pt>
                <c:pt idx="153">
                  <c:v>0.1239234581331019</c:v>
                </c:pt>
                <c:pt idx="154">
                  <c:v>0.12379520605758954</c:v>
                </c:pt>
                <c:pt idx="155">
                  <c:v>0.17918347789994127</c:v>
                </c:pt>
                <c:pt idx="156">
                  <c:v>0.12874542060655525</c:v>
                </c:pt>
                <c:pt idx="157">
                  <c:v>-8.6819848443029368E-3</c:v>
                </c:pt>
                <c:pt idx="158">
                  <c:v>-3.7788792678610905E-2</c:v>
                </c:pt>
                <c:pt idx="159">
                  <c:v>-0.10324659164196071</c:v>
                </c:pt>
                <c:pt idx="160">
                  <c:v>5.8778427684204049E-2</c:v>
                </c:pt>
                <c:pt idx="161">
                  <c:v>2.4794796623850868E-2</c:v>
                </c:pt>
                <c:pt idx="162">
                  <c:v>-6.1474287871368993E-2</c:v>
                </c:pt>
                <c:pt idx="163">
                  <c:v>6.8894242553623197E-2</c:v>
                </c:pt>
                <c:pt idx="164">
                  <c:v>-7.5354386976498322E-3</c:v>
                </c:pt>
                <c:pt idx="165">
                  <c:v>-0.11431438282047623</c:v>
                </c:pt>
                <c:pt idx="166">
                  <c:v>-5.3071222995463851E-2</c:v>
                </c:pt>
                <c:pt idx="167">
                  <c:v>-1.1322461894969882E-2</c:v>
                </c:pt>
                <c:pt idx="168">
                  <c:v>-5.0119757568659162E-2</c:v>
                </c:pt>
                <c:pt idx="169">
                  <c:v>-0.11966233350339839</c:v>
                </c:pt>
                <c:pt idx="170">
                  <c:v>-0.15002895594072352</c:v>
                </c:pt>
                <c:pt idx="171">
                  <c:v>-0.21104597154119298</c:v>
                </c:pt>
                <c:pt idx="172">
                  <c:v>-0.10749032019486415</c:v>
                </c:pt>
                <c:pt idx="173">
                  <c:v>-0.16836489380207298</c:v>
                </c:pt>
                <c:pt idx="174">
                  <c:v>-4.5248713123938744E-2</c:v>
                </c:pt>
                <c:pt idx="175">
                  <c:v>-3.3699925320092805E-2</c:v>
                </c:pt>
                <c:pt idx="176">
                  <c:v>-7.7335880158443171E-2</c:v>
                </c:pt>
                <c:pt idx="177">
                  <c:v>9.4241645344238734E-2</c:v>
                </c:pt>
                <c:pt idx="178">
                  <c:v>5.7837581598210175E-3</c:v>
                </c:pt>
                <c:pt idx="179">
                  <c:v>-0.10415957197644521</c:v>
                </c:pt>
                <c:pt idx="180">
                  <c:v>6.8032309857078088E-2</c:v>
                </c:pt>
                <c:pt idx="181">
                  <c:v>8.7774933144619816E-3</c:v>
                </c:pt>
                <c:pt idx="182">
                  <c:v>0.15184182089645537</c:v>
                </c:pt>
                <c:pt idx="183">
                  <c:v>-3.2178132442963192E-2</c:v>
                </c:pt>
                <c:pt idx="184">
                  <c:v>-0.11338634542003179</c:v>
                </c:pt>
                <c:pt idx="185">
                  <c:v>-0.16861810214699779</c:v>
                </c:pt>
                <c:pt idx="186">
                  <c:v>-0.13101426479875133</c:v>
                </c:pt>
                <c:pt idx="187">
                  <c:v>-2.9409410523250079E-2</c:v>
                </c:pt>
                <c:pt idx="188">
                  <c:v>-8.6479589692537662E-2</c:v>
                </c:pt>
                <c:pt idx="189">
                  <c:v>-3.8138790795028021E-2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D9-48A3-8FCE-9267EB4695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308480"/>
        <c:axId val="162310016"/>
      </c:lineChart>
      <c:catAx>
        <c:axId val="162308480"/>
        <c:scaling>
          <c:orientation val="minMax"/>
        </c:scaling>
        <c:delete val="0"/>
        <c:axPos val="b"/>
        <c:majorTickMark val="out"/>
        <c:minorTickMark val="none"/>
        <c:tickLblPos val="nextTo"/>
        <c:crossAx val="162310016"/>
        <c:crosses val="autoZero"/>
        <c:auto val="1"/>
        <c:lblAlgn val="ctr"/>
        <c:lblOffset val="100"/>
        <c:noMultiLvlLbl val="0"/>
      </c:catAx>
      <c:valAx>
        <c:axId val="162310016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2308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Actual</c:v>
          </c:tx>
          <c:marker>
            <c:symbol val="none"/>
          </c:marker>
          <c:val>
            <c:numRef>
              <c:f>'11.5.6-10'!$A$2:$A$191</c:f>
              <c:numCache>
                <c:formatCode>0.00</c:formatCode>
                <c:ptCount val="190"/>
                <c:pt idx="0">
                  <c:v>5.5721806926761985E-2</c:v>
                </c:pt>
                <c:pt idx="1">
                  <c:v>9.1399937047929036E-3</c:v>
                </c:pt>
                <c:pt idx="2">
                  <c:v>-0.1120790651345287</c:v>
                </c:pt>
                <c:pt idx="3">
                  <c:v>5.1618509860892114E-2</c:v>
                </c:pt>
                <c:pt idx="4">
                  <c:v>0.16195026982126737</c:v>
                </c:pt>
                <c:pt idx="5">
                  <c:v>4.5136148080683558E-2</c:v>
                </c:pt>
                <c:pt idx="6">
                  <c:v>1.5548655465017047E-2</c:v>
                </c:pt>
                <c:pt idx="7">
                  <c:v>7.6405062810379176E-2</c:v>
                </c:pt>
                <c:pt idx="8">
                  <c:v>-1.1385110686577882E-2</c:v>
                </c:pt>
                <c:pt idx="9">
                  <c:v>5.7882828477939796E-3</c:v>
                </c:pt>
                <c:pt idx="10">
                  <c:v>-9.8758682107895179E-2</c:v>
                </c:pt>
                <c:pt idx="11">
                  <c:v>-1.5597706673054601E-2</c:v>
                </c:pt>
                <c:pt idx="12">
                  <c:v>-3.137550165737335E-2</c:v>
                </c:pt>
                <c:pt idx="13">
                  <c:v>0.1197896291746352</c:v>
                </c:pt>
                <c:pt idx="14">
                  <c:v>0.13325627734056056</c:v>
                </c:pt>
                <c:pt idx="15">
                  <c:v>9.1148514814015202E-2</c:v>
                </c:pt>
                <c:pt idx="16">
                  <c:v>6.7865267515485161E-2</c:v>
                </c:pt>
                <c:pt idx="17">
                  <c:v>4.1717139245286194E-2</c:v>
                </c:pt>
                <c:pt idx="18">
                  <c:v>2.8145719938089675E-2</c:v>
                </c:pt>
                <c:pt idx="19">
                  <c:v>4.0733439016322981E-2</c:v>
                </c:pt>
                <c:pt idx="20">
                  <c:v>-9.5102641567838098E-2</c:v>
                </c:pt>
                <c:pt idx="21">
                  <c:v>7.7978475296566874E-2</c:v>
                </c:pt>
                <c:pt idx="22">
                  <c:v>0.19846608114797082</c:v>
                </c:pt>
                <c:pt idx="23">
                  <c:v>0.19342310028749932</c:v>
                </c:pt>
                <c:pt idx="24">
                  <c:v>0.11860106554963323</c:v>
                </c:pt>
                <c:pt idx="25">
                  <c:v>-3.9203895701294567E-2</c:v>
                </c:pt>
                <c:pt idx="26">
                  <c:v>-0.17533818167701176</c:v>
                </c:pt>
                <c:pt idx="27">
                  <c:v>-4.033139490337101E-2</c:v>
                </c:pt>
                <c:pt idx="28">
                  <c:v>7.7072182914932119E-2</c:v>
                </c:pt>
                <c:pt idx="29">
                  <c:v>0.18000734962767528</c:v>
                </c:pt>
                <c:pt idx="30">
                  <c:v>-1.3898945528101669E-2</c:v>
                </c:pt>
                <c:pt idx="31">
                  <c:v>-0.12688773896041305</c:v>
                </c:pt>
                <c:pt idx="32">
                  <c:v>-7.2948970684835412E-2</c:v>
                </c:pt>
                <c:pt idx="33">
                  <c:v>-8.5031536764418769E-2</c:v>
                </c:pt>
                <c:pt idx="34">
                  <c:v>-6.2081168051677738E-2</c:v>
                </c:pt>
                <c:pt idx="35">
                  <c:v>0.1021287227184331</c:v>
                </c:pt>
                <c:pt idx="36">
                  <c:v>0.18462741594753229</c:v>
                </c:pt>
                <c:pt idx="37">
                  <c:v>-2.9619253913485633E-2</c:v>
                </c:pt>
                <c:pt idx="38">
                  <c:v>0.11114521290829549</c:v>
                </c:pt>
                <c:pt idx="39">
                  <c:v>-4.6408689131349101E-2</c:v>
                </c:pt>
                <c:pt idx="40">
                  <c:v>7.0924476733491559E-3</c:v>
                </c:pt>
                <c:pt idx="41">
                  <c:v>0.13202553751641033</c:v>
                </c:pt>
                <c:pt idx="42">
                  <c:v>0.14057123733278631</c:v>
                </c:pt>
                <c:pt idx="43">
                  <c:v>3.5981090761847412E-2</c:v>
                </c:pt>
                <c:pt idx="44">
                  <c:v>0.16812411312090392</c:v>
                </c:pt>
                <c:pt idx="45">
                  <c:v>0.19162281992922581</c:v>
                </c:pt>
                <c:pt idx="46">
                  <c:v>0.16894183584456246</c:v>
                </c:pt>
                <c:pt idx="47">
                  <c:v>0.23424885714206423</c:v>
                </c:pt>
                <c:pt idx="48">
                  <c:v>2.182490326013875E-2</c:v>
                </c:pt>
                <c:pt idx="49">
                  <c:v>-8.1371144934725748E-2</c:v>
                </c:pt>
                <c:pt idx="50">
                  <c:v>-0.17014789224967708</c:v>
                </c:pt>
                <c:pt idx="51">
                  <c:v>-7.3930674189518264E-2</c:v>
                </c:pt>
                <c:pt idx="52">
                  <c:v>-0.15858360806901084</c:v>
                </c:pt>
                <c:pt idx="53">
                  <c:v>3.7780745193073617E-2</c:v>
                </c:pt>
                <c:pt idx="54">
                  <c:v>5.2177357579461736E-2</c:v>
                </c:pt>
                <c:pt idx="55">
                  <c:v>-6.2378541762266204E-2</c:v>
                </c:pt>
                <c:pt idx="56">
                  <c:v>-4.4646505303971296E-2</c:v>
                </c:pt>
                <c:pt idx="57">
                  <c:v>8.1398992996125852E-2</c:v>
                </c:pt>
                <c:pt idx="58">
                  <c:v>-6.2345970767433645E-2</c:v>
                </c:pt>
                <c:pt idx="59">
                  <c:v>-9.4653854377114266E-2</c:v>
                </c:pt>
                <c:pt idx="60">
                  <c:v>-9.5891810355240192E-2</c:v>
                </c:pt>
                <c:pt idx="61">
                  <c:v>-0.20173709225421077</c:v>
                </c:pt>
                <c:pt idx="62">
                  <c:v>-0.27236029905655545</c:v>
                </c:pt>
                <c:pt idx="63">
                  <c:v>-0.31165960242550794</c:v>
                </c:pt>
                <c:pt idx="64">
                  <c:v>-0.13476195333084462</c:v>
                </c:pt>
                <c:pt idx="65">
                  <c:v>2.2385641135453938E-2</c:v>
                </c:pt>
                <c:pt idx="66">
                  <c:v>-1.0471049518688824E-2</c:v>
                </c:pt>
                <c:pt idx="67">
                  <c:v>-7.9944589144568701E-2</c:v>
                </c:pt>
                <c:pt idx="68">
                  <c:v>3.0276575860841426E-2</c:v>
                </c:pt>
                <c:pt idx="69">
                  <c:v>0.15449495646248046</c:v>
                </c:pt>
                <c:pt idx="70">
                  <c:v>0.15148692472772307</c:v>
                </c:pt>
                <c:pt idx="71">
                  <c:v>0.20098246461560398</c:v>
                </c:pt>
                <c:pt idx="72">
                  <c:v>0.18546308938346501</c:v>
                </c:pt>
                <c:pt idx="73">
                  <c:v>0.11839612926378607</c:v>
                </c:pt>
                <c:pt idx="74">
                  <c:v>4.3345505223617353E-2</c:v>
                </c:pt>
                <c:pt idx="75">
                  <c:v>0.12205215510097189</c:v>
                </c:pt>
                <c:pt idx="76">
                  <c:v>-6.405675669274391E-2</c:v>
                </c:pt>
                <c:pt idx="77">
                  <c:v>-4.248208979768342E-2</c:v>
                </c:pt>
                <c:pt idx="78">
                  <c:v>6.3829508880206109E-2</c:v>
                </c:pt>
                <c:pt idx="79">
                  <c:v>-1.3822330049425235E-2</c:v>
                </c:pt>
                <c:pt idx="80">
                  <c:v>-1.6114975737163695E-2</c:v>
                </c:pt>
                <c:pt idx="81">
                  <c:v>-5.9662009832573304E-2</c:v>
                </c:pt>
                <c:pt idx="82">
                  <c:v>-4.0165525825530679E-5</c:v>
                </c:pt>
                <c:pt idx="83">
                  <c:v>5.4528175403283363E-2</c:v>
                </c:pt>
                <c:pt idx="84">
                  <c:v>-3.5180617770840694E-2</c:v>
                </c:pt>
                <c:pt idx="85">
                  <c:v>-6.5858697605677197E-2</c:v>
                </c:pt>
                <c:pt idx="86">
                  <c:v>9.6886738083698409E-2</c:v>
                </c:pt>
                <c:pt idx="87">
                  <c:v>-3.3010054480914208E-3</c:v>
                </c:pt>
                <c:pt idx="88">
                  <c:v>-8.29165468888865E-2</c:v>
                </c:pt>
                <c:pt idx="89">
                  <c:v>-6.793537370169811E-2</c:v>
                </c:pt>
                <c:pt idx="90">
                  <c:v>4.3836396323123417E-2</c:v>
                </c:pt>
                <c:pt idx="91">
                  <c:v>8.7272990970784114E-2</c:v>
                </c:pt>
                <c:pt idx="92">
                  <c:v>6.9829909964193249E-2</c:v>
                </c:pt>
                <c:pt idx="93">
                  <c:v>-7.2504107799358897E-2</c:v>
                </c:pt>
                <c:pt idx="94">
                  <c:v>-0.14942606413820592</c:v>
                </c:pt>
                <c:pt idx="95">
                  <c:v>2.4521479441206528E-2</c:v>
                </c:pt>
                <c:pt idx="96">
                  <c:v>0.11720684649670043</c:v>
                </c:pt>
                <c:pt idx="97">
                  <c:v>8.7475787926416082E-2</c:v>
                </c:pt>
                <c:pt idx="98">
                  <c:v>0.11726968246980873</c:v>
                </c:pt>
                <c:pt idx="99">
                  <c:v>4.1706717939654858E-2</c:v>
                </c:pt>
                <c:pt idx="100">
                  <c:v>-5.127504249867465E-2</c:v>
                </c:pt>
                <c:pt idx="101">
                  <c:v>-6.3268370780955707E-2</c:v>
                </c:pt>
                <c:pt idx="102">
                  <c:v>9.7701563244044554E-2</c:v>
                </c:pt>
                <c:pt idx="103">
                  <c:v>0.12549757731049982</c:v>
                </c:pt>
                <c:pt idx="104">
                  <c:v>9.4059886506943524E-2</c:v>
                </c:pt>
                <c:pt idx="105">
                  <c:v>4.5655881359965012E-2</c:v>
                </c:pt>
                <c:pt idx="106">
                  <c:v>-9.1365796095532748E-3</c:v>
                </c:pt>
                <c:pt idx="107">
                  <c:v>0.11740461727533713</c:v>
                </c:pt>
                <c:pt idx="108">
                  <c:v>0.20142797967234882</c:v>
                </c:pt>
                <c:pt idx="109">
                  <c:v>0.11113530582869569</c:v>
                </c:pt>
                <c:pt idx="110">
                  <c:v>0.20897679721988638</c:v>
                </c:pt>
                <c:pt idx="111">
                  <c:v>0.27265106988074761</c:v>
                </c:pt>
                <c:pt idx="112">
                  <c:v>0.15102291396977519</c:v>
                </c:pt>
                <c:pt idx="113">
                  <c:v>0.18373248568531442</c:v>
                </c:pt>
                <c:pt idx="114">
                  <c:v>7.1047799259328803E-2</c:v>
                </c:pt>
                <c:pt idx="115">
                  <c:v>3.0494333068973534E-2</c:v>
                </c:pt>
                <c:pt idx="116">
                  <c:v>0.11882625807357861</c:v>
                </c:pt>
                <c:pt idx="117">
                  <c:v>8.2930150440428285E-2</c:v>
                </c:pt>
                <c:pt idx="118">
                  <c:v>-4.4284832204922631E-2</c:v>
                </c:pt>
                <c:pt idx="119">
                  <c:v>-0.17584069176514217</c:v>
                </c:pt>
                <c:pt idx="120">
                  <c:v>2.5245955489065608E-2</c:v>
                </c:pt>
                <c:pt idx="121">
                  <c:v>1.9467278350644879E-2</c:v>
                </c:pt>
                <c:pt idx="122">
                  <c:v>-7.6328624620023322E-2</c:v>
                </c:pt>
                <c:pt idx="123">
                  <c:v>4.1136911078054617E-4</c:v>
                </c:pt>
                <c:pt idx="124">
                  <c:v>-8.9339295471779767E-3</c:v>
                </c:pt>
                <c:pt idx="125">
                  <c:v>-0.10171939659094187</c:v>
                </c:pt>
                <c:pt idx="126">
                  <c:v>-0.15185857801940972</c:v>
                </c:pt>
                <c:pt idx="127">
                  <c:v>-0.10543473511885804</c:v>
                </c:pt>
                <c:pt idx="128">
                  <c:v>-0.12709184554191566</c:v>
                </c:pt>
                <c:pt idx="129">
                  <c:v>1.3306734082787486E-2</c:v>
                </c:pt>
                <c:pt idx="130">
                  <c:v>-8.7087080090201496E-2</c:v>
                </c:pt>
                <c:pt idx="131">
                  <c:v>1.6112457958379123E-2</c:v>
                </c:pt>
                <c:pt idx="132">
                  <c:v>8.6012835055566672E-2</c:v>
                </c:pt>
                <c:pt idx="133">
                  <c:v>0.18679646203932032</c:v>
                </c:pt>
                <c:pt idx="134">
                  <c:v>0.23102788658134843</c:v>
                </c:pt>
                <c:pt idx="135">
                  <c:v>0.18392025714807336</c:v>
                </c:pt>
                <c:pt idx="136">
                  <c:v>0.14783869989561937</c:v>
                </c:pt>
                <c:pt idx="137">
                  <c:v>0.21044154622099431</c:v>
                </c:pt>
                <c:pt idx="138">
                  <c:v>0.12801645183425348</c:v>
                </c:pt>
                <c:pt idx="139">
                  <c:v>0.14257585217478796</c:v>
                </c:pt>
                <c:pt idx="140">
                  <c:v>-3.1020055095050347E-2</c:v>
                </c:pt>
                <c:pt idx="141">
                  <c:v>-0.1184744861785656</c:v>
                </c:pt>
                <c:pt idx="142">
                  <c:v>1.3400802478223062E-2</c:v>
                </c:pt>
                <c:pt idx="143">
                  <c:v>9.2818479624494632E-2</c:v>
                </c:pt>
                <c:pt idx="144">
                  <c:v>-7.8414691159268912E-2</c:v>
                </c:pt>
                <c:pt idx="145">
                  <c:v>-4.6848055591536486E-2</c:v>
                </c:pt>
                <c:pt idx="146">
                  <c:v>2.1736025190639996E-2</c:v>
                </c:pt>
                <c:pt idx="147">
                  <c:v>6.3202740842753347E-2</c:v>
                </c:pt>
                <c:pt idx="148">
                  <c:v>0.10813292489243387</c:v>
                </c:pt>
                <c:pt idx="149">
                  <c:v>0.10139862811114475</c:v>
                </c:pt>
                <c:pt idx="150">
                  <c:v>0.16112282004826195</c:v>
                </c:pt>
                <c:pt idx="151">
                  <c:v>0.12986043008068049</c:v>
                </c:pt>
                <c:pt idx="152">
                  <c:v>0.18954779257345056</c:v>
                </c:pt>
                <c:pt idx="153">
                  <c:v>0.1239234581331019</c:v>
                </c:pt>
                <c:pt idx="154">
                  <c:v>0.12379520605758954</c:v>
                </c:pt>
                <c:pt idx="155">
                  <c:v>0.17918347789994127</c:v>
                </c:pt>
                <c:pt idx="156">
                  <c:v>0.12874542060655525</c:v>
                </c:pt>
                <c:pt idx="157">
                  <c:v>-8.6819848443029368E-3</c:v>
                </c:pt>
                <c:pt idx="158">
                  <c:v>-3.7788792678610905E-2</c:v>
                </c:pt>
                <c:pt idx="159">
                  <c:v>-0.10324659164196071</c:v>
                </c:pt>
                <c:pt idx="160">
                  <c:v>5.8778427684204049E-2</c:v>
                </c:pt>
                <c:pt idx="161">
                  <c:v>2.4794796623850868E-2</c:v>
                </c:pt>
                <c:pt idx="162">
                  <c:v>-6.1474287871368993E-2</c:v>
                </c:pt>
                <c:pt idx="163">
                  <c:v>6.8894242553623197E-2</c:v>
                </c:pt>
                <c:pt idx="164">
                  <c:v>-7.5354386976498322E-3</c:v>
                </c:pt>
                <c:pt idx="165">
                  <c:v>-0.11431438282047623</c:v>
                </c:pt>
                <c:pt idx="166">
                  <c:v>-5.3071222995463851E-2</c:v>
                </c:pt>
                <c:pt idx="167">
                  <c:v>-1.1322461894969882E-2</c:v>
                </c:pt>
                <c:pt idx="168">
                  <c:v>-5.0119757568659162E-2</c:v>
                </c:pt>
                <c:pt idx="169">
                  <c:v>-0.11966233350339839</c:v>
                </c:pt>
                <c:pt idx="170">
                  <c:v>-0.15002895594072352</c:v>
                </c:pt>
                <c:pt idx="171">
                  <c:v>-0.21104597154119298</c:v>
                </c:pt>
                <c:pt idx="172">
                  <c:v>-0.10749032019486415</c:v>
                </c:pt>
                <c:pt idx="173">
                  <c:v>-0.16836489380207298</c:v>
                </c:pt>
                <c:pt idx="174">
                  <c:v>-4.5248713123938744E-2</c:v>
                </c:pt>
                <c:pt idx="175">
                  <c:v>-3.3699925320092805E-2</c:v>
                </c:pt>
                <c:pt idx="176">
                  <c:v>-7.7335880158443171E-2</c:v>
                </c:pt>
                <c:pt idx="177">
                  <c:v>9.4241645344238734E-2</c:v>
                </c:pt>
                <c:pt idx="178">
                  <c:v>5.7837581598210175E-3</c:v>
                </c:pt>
                <c:pt idx="179">
                  <c:v>-0.10415957197644521</c:v>
                </c:pt>
                <c:pt idx="180">
                  <c:v>6.8032309857078088E-2</c:v>
                </c:pt>
                <c:pt idx="181">
                  <c:v>8.7774933144619816E-3</c:v>
                </c:pt>
                <c:pt idx="182">
                  <c:v>0.15184182089645537</c:v>
                </c:pt>
                <c:pt idx="183">
                  <c:v>-3.2178132442963192E-2</c:v>
                </c:pt>
                <c:pt idx="184">
                  <c:v>-0.11338634542003179</c:v>
                </c:pt>
                <c:pt idx="185">
                  <c:v>-0.16861810214699779</c:v>
                </c:pt>
                <c:pt idx="186">
                  <c:v>-0.13101426479875133</c:v>
                </c:pt>
                <c:pt idx="187">
                  <c:v>-2.9409410523250079E-2</c:v>
                </c:pt>
                <c:pt idx="188">
                  <c:v>-8.6479589692537662E-2</c:v>
                </c:pt>
                <c:pt idx="189">
                  <c:v>-3.8138790795028021E-2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3C-44DE-ACCB-14BD3F57CE1B}"/>
            </c:ext>
          </c:extLst>
        </c:ser>
        <c:ser>
          <c:idx val="1"/>
          <c:order val="1"/>
          <c:tx>
            <c:v>Fitted</c:v>
          </c:tx>
          <c:marker>
            <c:symbol val="none"/>
          </c:marker>
          <c:val>
            <c:numRef>
              <c:f>'11.5.6-10'!$C$2:$C$191</c:f>
              <c:numCache>
                <c:formatCode>0.00</c:formatCode>
                <c:ptCount val="190"/>
                <c:pt idx="0">
                  <c:v>1.8890190073772947E-2</c:v>
                </c:pt>
                <c:pt idx="1">
                  <c:v>3.7935296403578171E-2</c:v>
                </c:pt>
                <c:pt idx="2">
                  <c:v>9.0573373521517161E-3</c:v>
                </c:pt>
                <c:pt idx="3">
                  <c:v>-6.8987677808468234E-2</c:v>
                </c:pt>
                <c:pt idx="4">
                  <c:v>5.5880843704008407E-2</c:v>
                </c:pt>
                <c:pt idx="5">
                  <c:v>0.11051310244669094</c:v>
                </c:pt>
                <c:pt idx="6">
                  <c:v>2.1583725940870796E-2</c:v>
                </c:pt>
                <c:pt idx="7">
                  <c:v>1.615817257066136E-2</c:v>
                </c:pt>
                <c:pt idx="8">
                  <c:v>5.8654614906366399E-2</c:v>
                </c:pt>
                <c:pt idx="9">
                  <c:v>-8.4184393733402439E-3</c:v>
                </c:pt>
                <c:pt idx="10">
                  <c:v>1.4479193953020438E-2</c:v>
                </c:pt>
                <c:pt idx="11">
                  <c:v>-6.0785684537008083E-2</c:v>
                </c:pt>
                <c:pt idx="12">
                  <c:v>8.5756810544852409E-3</c:v>
                </c:pt>
                <c:pt idx="13">
                  <c:v>-1.3748843883914242E-2</c:v>
                </c:pt>
                <c:pt idx="14">
                  <c:v>9.3282926367999064E-2</c:v>
                </c:pt>
                <c:pt idx="15">
                  <c:v>8.4678317307728693E-2</c:v>
                </c:pt>
                <c:pt idx="16">
                  <c:v>5.7330501118842962E-2</c:v>
                </c:pt>
                <c:pt idx="17">
                  <c:v>4.5967355894990632E-2</c:v>
                </c:pt>
                <c:pt idx="18">
                  <c:v>2.9986500635142251E-2</c:v>
                </c:pt>
                <c:pt idx="19">
                  <c:v>2.3369811192602844E-2</c:v>
                </c:pt>
                <c:pt idx="20">
                  <c:v>3.3074106347924556E-2</c:v>
                </c:pt>
                <c:pt idx="21">
                  <c:v>-6.1380832210596155E-2</c:v>
                </c:pt>
                <c:pt idx="22">
                  <c:v>7.263148340518194E-2</c:v>
                </c:pt>
                <c:pt idx="23">
                  <c:v>0.13268357819742249</c:v>
                </c:pt>
                <c:pt idx="24">
                  <c:v>0.11924494881346269</c:v>
                </c:pt>
                <c:pt idx="25">
                  <c:v>7.0342134786325047E-2</c:v>
                </c:pt>
                <c:pt idx="26">
                  <c:v>-2.9376474559505747E-2</c:v>
                </c:pt>
                <c:pt idx="27">
                  <c:v>-0.10582867756692767</c:v>
                </c:pt>
                <c:pt idx="28">
                  <c:v>-8.3455341549867022E-4</c:v>
                </c:pt>
                <c:pt idx="29">
                  <c:v>6.1937942381848077E-2</c:v>
                </c:pt>
                <c:pt idx="30">
                  <c:v>0.12184680321524516</c:v>
                </c:pt>
                <c:pt idx="31">
                  <c:v>-2.0650936979226341E-2</c:v>
                </c:pt>
                <c:pt idx="32">
                  <c:v>-7.4165932762283879E-2</c:v>
                </c:pt>
                <c:pt idx="33">
                  <c:v>-2.8396049805248163E-2</c:v>
                </c:pt>
                <c:pt idx="34">
                  <c:v>-4.4269669745804111E-2</c:v>
                </c:pt>
                <c:pt idx="35">
                  <c:v>-2.5942552097844612E-2</c:v>
                </c:pt>
                <c:pt idx="36">
                  <c:v>8.3241051482802669E-2</c:v>
                </c:pt>
                <c:pt idx="37">
                  <c:v>0.12145993219001017</c:v>
                </c:pt>
                <c:pt idx="38">
                  <c:v>-3.1330970254954085E-2</c:v>
                </c:pt>
                <c:pt idx="39">
                  <c:v>9.0300140341709065E-2</c:v>
                </c:pt>
                <c:pt idx="40">
                  <c:v>-3.7621508122368572E-2</c:v>
                </c:pt>
                <c:pt idx="41">
                  <c:v>2.0229566710883537E-2</c:v>
                </c:pt>
                <c:pt idx="42">
                  <c:v>9.5992270785324518E-2</c:v>
                </c:pt>
                <c:pt idx="43">
                  <c:v>8.922709394346931E-2</c:v>
                </c:pt>
                <c:pt idx="44">
                  <c:v>1.8868208536293354E-2</c:v>
                </c:pt>
                <c:pt idx="45">
                  <c:v>0.12089117858318951</c:v>
                </c:pt>
                <c:pt idx="46">
                  <c:v>0.11997660832250601</c:v>
                </c:pt>
                <c:pt idx="47">
                  <c:v>0.10462694466063872</c:v>
                </c:pt>
                <c:pt idx="48">
                  <c:v>0.15181650381249634</c:v>
                </c:pt>
                <c:pt idx="49">
                  <c:v>-1.2212262319838477E-3</c:v>
                </c:pt>
                <c:pt idx="50">
                  <c:v>-4.6289429270906721E-2</c:v>
                </c:pt>
                <c:pt idx="51">
                  <c:v>-9.9467159678105946E-2</c:v>
                </c:pt>
                <c:pt idx="52">
                  <c:v>-2.4857221763286013E-2</c:v>
                </c:pt>
                <c:pt idx="53">
                  <c:v>-9.5129326799102312E-2</c:v>
                </c:pt>
                <c:pt idx="54">
                  <c:v>5.0772738619440073E-2</c:v>
                </c:pt>
                <c:pt idx="55">
                  <c:v>3.6336222312705869E-2</c:v>
                </c:pt>
                <c:pt idx="56">
                  <c:v>-3.9557572999127474E-2</c:v>
                </c:pt>
                <c:pt idx="57">
                  <c:v>-1.4810465613962298E-2</c:v>
                </c:pt>
                <c:pt idx="58">
                  <c:v>6.7220609855219382E-2</c:v>
                </c:pt>
                <c:pt idx="59">
                  <c:v>-4.4674072769842803E-2</c:v>
                </c:pt>
                <c:pt idx="60">
                  <c:v>-4.8137810646068716E-2</c:v>
                </c:pt>
                <c:pt idx="61">
                  <c:v>-4.8407598898461149E-2</c:v>
                </c:pt>
                <c:pt idx="62">
                  <c:v>-0.12070508353608163</c:v>
                </c:pt>
                <c:pt idx="63">
                  <c:v>-0.1569447633332999</c:v>
                </c:pt>
                <c:pt idx="64">
                  <c:v>-0.17777495698080767</c:v>
                </c:pt>
                <c:pt idx="65">
                  <c:v>-5.340434708909024E-2</c:v>
                </c:pt>
                <c:pt idx="66">
                  <c:v>3.3308108378270376E-2</c:v>
                </c:pt>
                <c:pt idx="67">
                  <c:v>-3.57637375417574E-3</c:v>
                </c:pt>
                <c:pt idx="68">
                  <c:v>-4.4922551179786128E-2</c:v>
                </c:pt>
                <c:pt idx="69">
                  <c:v>3.7290087099349632E-2</c:v>
                </c:pt>
                <c:pt idx="70">
                  <c:v>0.10851085892192168</c:v>
                </c:pt>
                <c:pt idx="71">
                  <c:v>9.4604739095581675E-2</c:v>
                </c:pt>
                <c:pt idx="72">
                  <c:v>0.13074739341596148</c:v>
                </c:pt>
                <c:pt idx="73">
                  <c:v>0.1141266536817284</c:v>
                </c:pt>
                <c:pt idx="74">
                  <c:v>7.1053684270598272E-2</c:v>
                </c:pt>
                <c:pt idx="75">
                  <c:v>2.692540514866297E-2</c:v>
                </c:pt>
                <c:pt idx="76">
                  <c:v>8.8061634330774255E-2</c:v>
                </c:pt>
                <c:pt idx="77">
                  <c:v>-4.9311024384712909E-2</c:v>
                </c:pt>
                <c:pt idx="78">
                  <c:v>-1.1708298736135927E-2</c:v>
                </c:pt>
                <c:pt idx="79">
                  <c:v>5.4696184603797986E-2</c:v>
                </c:pt>
                <c:pt idx="80">
                  <c:v>-9.4255811620987187E-3</c:v>
                </c:pt>
                <c:pt idx="81">
                  <c:v>-3.2351276343580478E-4</c:v>
                </c:pt>
                <c:pt idx="82">
                  <c:v>-3.1601193227830782E-2</c:v>
                </c:pt>
                <c:pt idx="83">
                  <c:v>1.4352917167843831E-2</c:v>
                </c:pt>
                <c:pt idx="84">
                  <c:v>4.4002727918005566E-2</c:v>
                </c:pt>
                <c:pt idx="85">
                  <c:v>-2.224413804684058E-2</c:v>
                </c:pt>
                <c:pt idx="86">
                  <c:v>-3.2189153445759899E-2</c:v>
                </c:pt>
                <c:pt idx="87">
                  <c:v>8.0697650806393031E-2</c:v>
                </c:pt>
                <c:pt idx="88">
                  <c:v>-6.5608481447058725E-3</c:v>
                </c:pt>
                <c:pt idx="89">
                  <c:v>-4.6457225741437375E-2</c:v>
                </c:pt>
                <c:pt idx="90">
                  <c:v>-2.9579761655506152E-2</c:v>
                </c:pt>
                <c:pt idx="91">
                  <c:v>4.4005014901912609E-2</c:v>
                </c:pt>
                <c:pt idx="92">
                  <c:v>6.1449195405645987E-2</c:v>
                </c:pt>
                <c:pt idx="93">
                  <c:v>4.6624838358402781E-2</c:v>
                </c:pt>
                <c:pt idx="94">
                  <c:v>-4.8190014377807233E-2</c:v>
                </c:pt>
                <c:pt idx="95">
                  <c:v>-8.4988120576960521E-2</c:v>
                </c:pt>
                <c:pt idx="96">
                  <c:v>4.0023025723019336E-2</c:v>
                </c:pt>
                <c:pt idx="97">
                  <c:v>8.257072353142858E-2</c:v>
                </c:pt>
                <c:pt idx="98">
                  <c:v>5.5170968339750069E-2</c:v>
                </c:pt>
                <c:pt idx="99">
                  <c:v>8.0093249203511255E-2</c:v>
                </c:pt>
                <c:pt idx="100">
                  <c:v>2.4301272315576453E-2</c:v>
                </c:pt>
                <c:pt idx="101">
                  <c:v>-2.9966173535403186E-2</c:v>
                </c:pt>
                <c:pt idx="102">
                  <c:v>-2.9133888990035887E-2</c:v>
                </c:pt>
                <c:pt idx="103">
                  <c:v>8.0746205317703629E-2</c:v>
                </c:pt>
                <c:pt idx="104">
                  <c:v>8.1461404311856486E-2</c:v>
                </c:pt>
                <c:pt idx="105">
                  <c:v>5.9855597118380829E-2</c:v>
                </c:pt>
                <c:pt idx="106">
                  <c:v>3.0367700788739536E-2</c:v>
                </c:pt>
                <c:pt idx="107">
                  <c:v>-2.1750541827225143E-3</c:v>
                </c:pt>
                <c:pt idx="108">
                  <c:v>8.9727107185167868E-2</c:v>
                </c:pt>
                <c:pt idx="109">
                  <c:v>0.13186346548144806</c:v>
                </c:pt>
                <c:pt idx="110">
                  <c:v>6.3139933528330333E-2</c:v>
                </c:pt>
                <c:pt idx="111">
                  <c:v>0.14144663769533897</c:v>
                </c:pt>
                <c:pt idx="112">
                  <c:v>0.17193705371881551</c:v>
                </c:pt>
                <c:pt idx="113">
                  <c:v>8.373430490632558E-2</c:v>
                </c:pt>
                <c:pt idx="114">
                  <c:v>0.120766200708446</c:v>
                </c:pt>
                <c:pt idx="115">
                  <c:v>3.7587652939144164E-2</c:v>
                </c:pt>
                <c:pt idx="116">
                  <c:v>2.3710291376684216E-2</c:v>
                </c:pt>
                <c:pt idx="117">
                  <c:v>8.6391774568799318E-2</c:v>
                </c:pt>
                <c:pt idx="118">
                  <c:v>5.1428375353305286E-2</c:v>
                </c:pt>
                <c:pt idx="119">
                  <c:v>-2.9702152548366733E-2</c:v>
                </c:pt>
                <c:pt idx="120">
                  <c:v>-0.10611794096722757</c:v>
                </c:pt>
                <c:pt idx="121">
                  <c:v>4.4033913230183852E-2</c:v>
                </c:pt>
                <c:pt idx="122">
                  <c:v>1.5101025099687183E-2</c:v>
                </c:pt>
                <c:pt idx="123">
                  <c:v>-4.5558814396907156E-2</c:v>
                </c:pt>
                <c:pt idx="124">
                  <c:v>1.6983895793110163E-2</c:v>
                </c:pt>
                <c:pt idx="125">
                  <c:v>1.9034303708327302E-4</c:v>
                </c:pt>
                <c:pt idx="126">
                  <c:v>-6.0431773129341435E-2</c:v>
                </c:pt>
                <c:pt idx="127">
                  <c:v>-8.4613807973221614E-2</c:v>
                </c:pt>
                <c:pt idx="128">
                  <c:v>-4.8860796210434827E-2</c:v>
                </c:pt>
                <c:pt idx="129">
                  <c:v>-6.9611679695230161E-2</c:v>
                </c:pt>
                <c:pt idx="130">
                  <c:v>2.9799611870975393E-2</c:v>
                </c:pt>
                <c:pt idx="131">
                  <c:v>-5.5357580385325747E-2</c:v>
                </c:pt>
                <c:pt idx="132">
                  <c:v>2.9345550810998162E-2</c:v>
                </c:pt>
                <c:pt idx="133">
                  <c:v>6.3027057604031253E-2</c:v>
                </c:pt>
                <c:pt idx="134">
                  <c:v>0.1263057624242522</c:v>
                </c:pt>
                <c:pt idx="135">
                  <c:v>0.14600798411032428</c:v>
                </c:pt>
                <c:pt idx="136">
                  <c:v>0.11053300558852719</c:v>
                </c:pt>
                <c:pt idx="137">
                  <c:v>9.1774817606226633E-2</c:v>
                </c:pt>
                <c:pt idx="138">
                  <c:v>0.1376832808479217</c:v>
                </c:pt>
                <c:pt idx="139">
                  <c:v>7.3709396361959237E-2</c:v>
                </c:pt>
                <c:pt idx="140">
                  <c:v>9.4304774752189111E-2</c:v>
                </c:pt>
                <c:pt idx="141">
                  <c:v>-2.7770114114418196E-2</c:v>
                </c:pt>
                <c:pt idx="142">
                  <c:v>-6.7231164453107645E-2</c:v>
                </c:pt>
                <c:pt idx="143">
                  <c:v>2.946781822943937E-2</c:v>
                </c:pt>
                <c:pt idx="144">
                  <c:v>6.7658187016673005E-2</c:v>
                </c:pt>
                <c:pt idx="145">
                  <c:v>-5.5729413659777294E-2</c:v>
                </c:pt>
                <c:pt idx="146">
                  <c:v>-1.3624381059042867E-2</c:v>
                </c:pt>
                <c:pt idx="147">
                  <c:v>2.6245243590157299E-2</c:v>
                </c:pt>
                <c:pt idx="148">
                  <c:v>4.7952828934026602E-2</c:v>
                </c:pt>
                <c:pt idx="149">
                  <c:v>7.5049528379526761E-2</c:v>
                </c:pt>
                <c:pt idx="150">
                  <c:v>6.5938280498478163E-2</c:v>
                </c:pt>
                <c:pt idx="151">
                  <c:v>0.10827413609053629</c:v>
                </c:pt>
                <c:pt idx="152">
                  <c:v>7.9863005296515563E-2</c:v>
                </c:pt>
                <c:pt idx="153">
                  <c:v>0.12538493893896133</c:v>
                </c:pt>
                <c:pt idx="154">
                  <c:v>7.295823083409389E-2</c:v>
                </c:pt>
                <c:pt idx="155">
                  <c:v>8.1593697675612795E-2</c:v>
                </c:pt>
                <c:pt idx="156">
                  <c:v>0.11801324675834303</c:v>
                </c:pt>
                <c:pt idx="157">
                  <c:v>7.7480465034013027E-2</c:v>
                </c:pt>
                <c:pt idx="158">
                  <c:v>-9.7033033888231195E-3</c:v>
                </c:pt>
                <c:pt idx="159">
                  <c:v>-1.5090768297624891E-2</c:v>
                </c:pt>
                <c:pt idx="160">
                  <c:v>-5.8932990892222564E-2</c:v>
                </c:pt>
                <c:pt idx="161">
                  <c:v>5.910148359240347E-2</c:v>
                </c:pt>
                <c:pt idx="162">
                  <c:v>1.6235190959330716E-2</c:v>
                </c:pt>
                <c:pt idx="163">
                  <c:v>-3.5594989362080498E-2</c:v>
                </c:pt>
                <c:pt idx="164">
                  <c:v>6.2132227673158222E-2</c:v>
                </c:pt>
                <c:pt idx="165">
                  <c:v>-6.3659228009385971E-3</c:v>
                </c:pt>
                <c:pt idx="166">
                  <c:v>-6.7949226431476245E-2</c:v>
                </c:pt>
                <c:pt idx="167">
                  <c:v>-1.5844528655668773E-2</c:v>
                </c:pt>
                <c:pt idx="168">
                  <c:v>4.0200697494203463E-3</c:v>
                </c:pt>
                <c:pt idx="169">
                  <c:v>-2.5802038853816302E-2</c:v>
                </c:pt>
                <c:pt idx="170">
                  <c:v>-6.8370487995388127E-2</c:v>
                </c:pt>
                <c:pt idx="171">
                  <c:v>-8.2042411904166668E-2</c:v>
                </c:pt>
                <c:pt idx="172">
                  <c:v>-0.12147105331299007</c:v>
                </c:pt>
                <c:pt idx="173">
                  <c:v>-4.4133165589443309E-2</c:v>
                </c:pt>
                <c:pt idx="174">
                  <c:v>-9.8607302976005451E-2</c:v>
                </c:pt>
                <c:pt idx="175">
                  <c:v>-5.3969497817657613E-3</c:v>
                </c:pt>
                <c:pt idx="176">
                  <c:v>-1.3012659907587851E-2</c:v>
                </c:pt>
                <c:pt idx="177">
                  <c:v>-4.1569493959224851E-2</c:v>
                </c:pt>
                <c:pt idx="178">
                  <c:v>8.0450568687968821E-2</c:v>
                </c:pt>
                <c:pt idx="179">
                  <c:v>-3.1054783429709104E-4</c:v>
                </c:pt>
                <c:pt idx="180">
                  <c:v>-6.2016224956468163E-2</c:v>
                </c:pt>
                <c:pt idx="181">
                  <c:v>6.5939270712479209E-2</c:v>
                </c:pt>
                <c:pt idx="182">
                  <c:v>4.150080395400893E-3</c:v>
                </c:pt>
                <c:pt idx="183">
                  <c:v>0.11221157976746551</c:v>
                </c:pt>
                <c:pt idx="184">
                  <c:v>-3.1541088408593446E-2</c:v>
                </c:pt>
                <c:pt idx="185">
                  <c:v>-6.3126117342050009E-2</c:v>
                </c:pt>
                <c:pt idx="186">
                  <c:v>-9.5620183384855229E-2</c:v>
                </c:pt>
                <c:pt idx="187">
                  <c:v>-6.4512391650446435E-2</c:v>
                </c:pt>
                <c:pt idx="188">
                  <c:v>-2.4416751763335458E-4</c:v>
                </c:pt>
                <c:pt idx="189">
                  <c:v>-4.9943482330528366E-2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3C-44DE-ACCB-14BD3F57CE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564352"/>
        <c:axId val="162566144"/>
      </c:lineChart>
      <c:catAx>
        <c:axId val="162564352"/>
        <c:scaling>
          <c:orientation val="minMax"/>
        </c:scaling>
        <c:delete val="0"/>
        <c:axPos val="b"/>
        <c:majorTickMark val="out"/>
        <c:minorTickMark val="none"/>
        <c:tickLblPos val="nextTo"/>
        <c:crossAx val="162566144"/>
        <c:crosses val="autoZero"/>
        <c:auto val="1"/>
        <c:lblAlgn val="ctr"/>
        <c:lblOffset val="100"/>
        <c:noMultiLvlLbl val="0"/>
      </c:catAx>
      <c:valAx>
        <c:axId val="16256614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256435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Errors</c:v>
          </c:tx>
          <c:marker>
            <c:symbol val="none"/>
          </c:marker>
          <c:val>
            <c:numRef>
              <c:f>'11.5.6-10'!$B$2:$B$191</c:f>
              <c:numCache>
                <c:formatCode>0.00</c:formatCode>
                <c:ptCount val="190"/>
                <c:pt idx="0">
                  <c:v>0</c:v>
                </c:pt>
                <c:pt idx="1">
                  <c:v>-2.8795302698785268E-2</c:v>
                </c:pt>
                <c:pt idx="2">
                  <c:v>-0.12113640248668042</c:v>
                </c:pt>
                <c:pt idx="3">
                  <c:v>0.12060618766936035</c:v>
                </c:pt>
                <c:pt idx="4">
                  <c:v>0.10606942611725896</c:v>
                </c:pt>
                <c:pt idx="5">
                  <c:v>-6.5376954366007378E-2</c:v>
                </c:pt>
                <c:pt idx="6">
                  <c:v>-6.0350704758537488E-3</c:v>
                </c:pt>
                <c:pt idx="7">
                  <c:v>6.0246890239717812E-2</c:v>
                </c:pt>
                <c:pt idx="8">
                  <c:v>-7.0039725592944274E-2</c:v>
                </c:pt>
                <c:pt idx="9">
                  <c:v>1.4206722221134224E-2</c:v>
                </c:pt>
                <c:pt idx="10">
                  <c:v>-0.11323787606091562</c:v>
                </c:pt>
                <c:pt idx="11">
                  <c:v>4.5187977863953482E-2</c:v>
                </c:pt>
                <c:pt idx="12">
                  <c:v>-3.9951182711858588E-2</c:v>
                </c:pt>
                <c:pt idx="13">
                  <c:v>0.13353847305854943</c:v>
                </c:pt>
                <c:pt idx="14">
                  <c:v>3.9973350972561494E-2</c:v>
                </c:pt>
                <c:pt idx="15">
                  <c:v>6.4701975062865097E-3</c:v>
                </c:pt>
                <c:pt idx="16">
                  <c:v>1.0534766396642199E-2</c:v>
                </c:pt>
                <c:pt idx="17">
                  <c:v>-4.2502166497044372E-3</c:v>
                </c:pt>
                <c:pt idx="18">
                  <c:v>-1.8407806970525756E-3</c:v>
                </c:pt>
                <c:pt idx="19">
                  <c:v>1.7363627823720137E-2</c:v>
                </c:pt>
                <c:pt idx="20">
                  <c:v>-0.12817674791576267</c:v>
                </c:pt>
                <c:pt idx="21">
                  <c:v>0.13935930750716302</c:v>
                </c:pt>
                <c:pt idx="22">
                  <c:v>0.12583459774278888</c:v>
                </c:pt>
                <c:pt idx="23">
                  <c:v>6.0739522090076825E-2</c:v>
                </c:pt>
                <c:pt idx="24">
                  <c:v>-6.4388326382945615E-4</c:v>
                </c:pt>
                <c:pt idx="25">
                  <c:v>-0.10954603048761961</c:v>
                </c:pt>
                <c:pt idx="26">
                  <c:v>-0.145961707117506</c:v>
                </c:pt>
                <c:pt idx="27">
                  <c:v>6.5497282663556658E-2</c:v>
                </c:pt>
                <c:pt idx="28">
                  <c:v>7.7906736330430784E-2</c:v>
                </c:pt>
                <c:pt idx="29">
                  <c:v>0.11806940724582721</c:v>
                </c:pt>
                <c:pt idx="30">
                  <c:v>-0.13574574874334683</c:v>
                </c:pt>
                <c:pt idx="31">
                  <c:v>-0.10623680198118671</c:v>
                </c:pt>
                <c:pt idx="32">
                  <c:v>1.2169620774484663E-3</c:v>
                </c:pt>
                <c:pt idx="33">
                  <c:v>-5.6635486959170603E-2</c:v>
                </c:pt>
                <c:pt idx="34">
                  <c:v>-1.7811498305873627E-2</c:v>
                </c:pt>
                <c:pt idx="35">
                  <c:v>0.1280712748162777</c:v>
                </c:pt>
                <c:pt idx="36">
                  <c:v>0.10138636446472962</c:v>
                </c:pt>
                <c:pt idx="37">
                  <c:v>-0.1510791861034958</c:v>
                </c:pt>
                <c:pt idx="38">
                  <c:v>0.14247618316324956</c:v>
                </c:pt>
                <c:pt idx="39">
                  <c:v>-0.13670882947305818</c:v>
                </c:pt>
                <c:pt idx="40">
                  <c:v>4.4713955795717727E-2</c:v>
                </c:pt>
                <c:pt idx="41">
                  <c:v>0.11179597080552679</c:v>
                </c:pt>
                <c:pt idx="42">
                  <c:v>4.4578966547461796E-2</c:v>
                </c:pt>
                <c:pt idx="43">
                  <c:v>-5.3246003181621898E-2</c:v>
                </c:pt>
                <c:pt idx="44">
                  <c:v>0.14925590458461058</c:v>
                </c:pt>
                <c:pt idx="45">
                  <c:v>7.0731641346036295E-2</c:v>
                </c:pt>
                <c:pt idx="46">
                  <c:v>4.8965227522056454E-2</c:v>
                </c:pt>
                <c:pt idx="47">
                  <c:v>0.12962191248142552</c:v>
                </c:pt>
                <c:pt idx="48">
                  <c:v>-0.12999160055235759</c:v>
                </c:pt>
                <c:pt idx="49">
                  <c:v>-8.0149918702741907E-2</c:v>
                </c:pt>
                <c:pt idx="50">
                  <c:v>-0.12385846297877036</c:v>
                </c:pt>
                <c:pt idx="51">
                  <c:v>2.5536485488587682E-2</c:v>
                </c:pt>
                <c:pt idx="52">
                  <c:v>-0.13372638630572484</c:v>
                </c:pt>
                <c:pt idx="53">
                  <c:v>0.13291007199217592</c:v>
                </c:pt>
                <c:pt idx="54">
                  <c:v>1.4046189600216627E-3</c:v>
                </c:pt>
                <c:pt idx="55">
                  <c:v>-9.8714764074972067E-2</c:v>
                </c:pt>
                <c:pt idx="56">
                  <c:v>-5.0889323048438212E-3</c:v>
                </c:pt>
                <c:pt idx="57">
                  <c:v>9.6209458610088144E-2</c:v>
                </c:pt>
                <c:pt idx="58">
                  <c:v>-0.12956658062265303</c:v>
                </c:pt>
                <c:pt idx="59">
                  <c:v>-4.9979781607271463E-2</c:v>
                </c:pt>
                <c:pt idx="60">
                  <c:v>-4.7753999709171477E-2</c:v>
                </c:pt>
                <c:pt idx="61">
                  <c:v>-0.15332949335574964</c:v>
                </c:pt>
                <c:pt idx="62">
                  <c:v>-0.15165521552047384</c:v>
                </c:pt>
                <c:pt idx="63">
                  <c:v>-0.15471483909220804</c:v>
                </c:pt>
                <c:pt idx="64">
                  <c:v>4.301300364996305E-2</c:v>
                </c:pt>
                <c:pt idx="65">
                  <c:v>7.5789988224544177E-2</c:v>
                </c:pt>
                <c:pt idx="66">
                  <c:v>-4.37791578969592E-2</c:v>
                </c:pt>
                <c:pt idx="67">
                  <c:v>-7.6368215390392957E-2</c:v>
                </c:pt>
                <c:pt idx="68">
                  <c:v>7.5199127040627561E-2</c:v>
                </c:pt>
                <c:pt idx="69">
                  <c:v>0.11720486936313082</c:v>
                </c:pt>
                <c:pt idx="70">
                  <c:v>4.2976065805801392E-2</c:v>
                </c:pt>
                <c:pt idx="71">
                  <c:v>0.10637772552002231</c:v>
                </c:pt>
                <c:pt idx="72">
                  <c:v>5.471569596750353E-2</c:v>
                </c:pt>
                <c:pt idx="73">
                  <c:v>4.2694755820576608E-3</c:v>
                </c:pt>
                <c:pt idx="74">
                  <c:v>-2.7708179046980919E-2</c:v>
                </c:pt>
                <c:pt idx="75">
                  <c:v>9.5126749952308923E-2</c:v>
                </c:pt>
                <c:pt idx="76">
                  <c:v>-0.15211839102351815</c:v>
                </c:pt>
                <c:pt idx="77">
                  <c:v>6.8289345870294893E-3</c:v>
                </c:pt>
                <c:pt idx="78">
                  <c:v>7.5537807616342031E-2</c:v>
                </c:pt>
                <c:pt idx="79">
                  <c:v>-6.8518514653223228E-2</c:v>
                </c:pt>
                <c:pt idx="80">
                  <c:v>-6.6893945750649761E-3</c:v>
                </c:pt>
                <c:pt idx="81">
                  <c:v>-5.9338497069137498E-2</c:v>
                </c:pt>
                <c:pt idx="82">
                  <c:v>3.1561027702005251E-2</c:v>
                </c:pt>
                <c:pt idx="83">
                  <c:v>4.0175258235439534E-2</c:v>
                </c:pt>
                <c:pt idx="84">
                  <c:v>-7.918334568884626E-2</c:v>
                </c:pt>
                <c:pt idx="85">
                  <c:v>-4.3614559558836613E-2</c:v>
                </c:pt>
                <c:pt idx="86">
                  <c:v>0.12907589152945831</c:v>
                </c:pt>
                <c:pt idx="87">
                  <c:v>-8.3998656254484452E-2</c:v>
                </c:pt>
                <c:pt idx="88">
                  <c:v>-7.6355698744180633E-2</c:v>
                </c:pt>
                <c:pt idx="89">
                  <c:v>-2.1478147960260735E-2</c:v>
                </c:pt>
                <c:pt idx="90">
                  <c:v>7.3416157978629576E-2</c:v>
                </c:pt>
                <c:pt idx="91">
                  <c:v>4.3267976068871505E-2</c:v>
                </c:pt>
                <c:pt idx="92">
                  <c:v>8.3807145585472614E-3</c:v>
                </c:pt>
                <c:pt idx="93">
                  <c:v>-0.11912894615776168</c:v>
                </c:pt>
                <c:pt idx="94">
                  <c:v>-0.10123604976039868</c:v>
                </c:pt>
                <c:pt idx="95">
                  <c:v>0.10950960001816705</c:v>
                </c:pt>
                <c:pt idx="96">
                  <c:v>7.7183820773681105E-2</c:v>
                </c:pt>
                <c:pt idx="97">
                  <c:v>4.9050643949875017E-3</c:v>
                </c:pt>
                <c:pt idx="98">
                  <c:v>6.2098714130058665E-2</c:v>
                </c:pt>
                <c:pt idx="99">
                  <c:v>-3.8386531263856397E-2</c:v>
                </c:pt>
                <c:pt idx="100">
                  <c:v>-7.5576314814251103E-2</c:v>
                </c:pt>
                <c:pt idx="101">
                  <c:v>-3.3302197245552521E-2</c:v>
                </c:pt>
                <c:pt idx="102">
                  <c:v>0.12683545223408044</c:v>
                </c:pt>
                <c:pt idx="103">
                  <c:v>4.4751371992796191E-2</c:v>
                </c:pt>
                <c:pt idx="104">
                  <c:v>1.2598482195087038E-2</c:v>
                </c:pt>
                <c:pt idx="105">
                  <c:v>-1.4199715758415818E-2</c:v>
                </c:pt>
                <c:pt idx="106">
                  <c:v>-3.9504280398292811E-2</c:v>
                </c:pt>
                <c:pt idx="107">
                  <c:v>0.11957967145805964</c:v>
                </c:pt>
                <c:pt idx="108">
                  <c:v>0.11170087248718095</c:v>
                </c:pt>
                <c:pt idx="109">
                  <c:v>-2.0728159652752376E-2</c:v>
                </c:pt>
                <c:pt idx="110">
                  <c:v>0.14583686369155605</c:v>
                </c:pt>
                <c:pt idx="111">
                  <c:v>0.13120443218540864</c:v>
                </c:pt>
                <c:pt idx="112">
                  <c:v>-2.0914139749040328E-2</c:v>
                </c:pt>
                <c:pt idx="113">
                  <c:v>9.9998180778988838E-2</c:v>
                </c:pt>
                <c:pt idx="114">
                  <c:v>-4.9718401449117197E-2</c:v>
                </c:pt>
                <c:pt idx="115">
                  <c:v>-7.0933198701706307E-3</c:v>
                </c:pt>
                <c:pt idx="116">
                  <c:v>9.5115966696894386E-2</c:v>
                </c:pt>
                <c:pt idx="117">
                  <c:v>-3.4616241283710325E-3</c:v>
                </c:pt>
                <c:pt idx="118">
                  <c:v>-9.5713207558227917E-2</c:v>
                </c:pt>
                <c:pt idx="119">
                  <c:v>-0.14613853921677544</c:v>
                </c:pt>
                <c:pt idx="120">
                  <c:v>0.13136389645629318</c:v>
                </c:pt>
                <c:pt idx="121">
                  <c:v>-2.4566634879538973E-2</c:v>
                </c:pt>
                <c:pt idx="122">
                  <c:v>-9.1429649719710501E-2</c:v>
                </c:pt>
                <c:pt idx="123">
                  <c:v>4.5970183507687702E-2</c:v>
                </c:pt>
                <c:pt idx="124">
                  <c:v>-2.591782534028814E-2</c:v>
                </c:pt>
                <c:pt idx="125">
                  <c:v>-0.10190973962802514</c:v>
                </c:pt>
                <c:pt idx="126">
                  <c:v>-9.1426804890068283E-2</c:v>
                </c:pt>
                <c:pt idx="127">
                  <c:v>-2.0820927145636423E-2</c:v>
                </c:pt>
                <c:pt idx="128">
                  <c:v>-7.823104933148084E-2</c:v>
                </c:pt>
                <c:pt idx="129">
                  <c:v>8.2918413778017647E-2</c:v>
                </c:pt>
                <c:pt idx="130">
                  <c:v>-0.11688669196117689</c:v>
                </c:pt>
                <c:pt idx="131">
                  <c:v>7.147003834370487E-2</c:v>
                </c:pt>
                <c:pt idx="132">
                  <c:v>5.666728424456851E-2</c:v>
                </c:pt>
                <c:pt idx="133">
                  <c:v>0.12376940443528907</c:v>
                </c:pt>
                <c:pt idx="134">
                  <c:v>0.10472212415709622</c:v>
                </c:pt>
                <c:pt idx="135">
                  <c:v>3.7912273037749078E-2</c:v>
                </c:pt>
                <c:pt idx="136">
                  <c:v>3.7305694307092185E-2</c:v>
                </c:pt>
                <c:pt idx="137">
                  <c:v>0.11866672861476768</c:v>
                </c:pt>
                <c:pt idx="138">
                  <c:v>-9.6668290136682211E-3</c:v>
                </c:pt>
                <c:pt idx="139">
                  <c:v>6.8866455812828728E-2</c:v>
                </c:pt>
                <c:pt idx="140">
                  <c:v>-0.12532482984723947</c:v>
                </c:pt>
                <c:pt idx="141">
                  <c:v>-9.0704372064147401E-2</c:v>
                </c:pt>
                <c:pt idx="142">
                  <c:v>8.0631966931330706E-2</c:v>
                </c:pt>
                <c:pt idx="143">
                  <c:v>6.3350661395055269E-2</c:v>
                </c:pt>
                <c:pt idx="144">
                  <c:v>-0.14607287817594192</c:v>
                </c:pt>
                <c:pt idx="145">
                  <c:v>8.8813580682408078E-3</c:v>
                </c:pt>
                <c:pt idx="146">
                  <c:v>3.5360406249682862E-2</c:v>
                </c:pt>
                <c:pt idx="147">
                  <c:v>3.6957497252596047E-2</c:v>
                </c:pt>
                <c:pt idx="148">
                  <c:v>6.0180095958407266E-2</c:v>
                </c:pt>
                <c:pt idx="149">
                  <c:v>2.6349099731617989E-2</c:v>
                </c:pt>
                <c:pt idx="150">
                  <c:v>9.5184539549783787E-2</c:v>
                </c:pt>
                <c:pt idx="151">
                  <c:v>2.1586293990144195E-2</c:v>
                </c:pt>
                <c:pt idx="152">
                  <c:v>0.10968478727693499</c:v>
                </c:pt>
                <c:pt idx="153">
                  <c:v>-1.461480805859422E-3</c:v>
                </c:pt>
                <c:pt idx="154">
                  <c:v>5.0836975223495645E-2</c:v>
                </c:pt>
                <c:pt idx="155">
                  <c:v>9.7589780224328473E-2</c:v>
                </c:pt>
                <c:pt idx="156">
                  <c:v>1.073217384821222E-2</c:v>
                </c:pt>
                <c:pt idx="157">
                  <c:v>-8.6162449878315964E-2</c:v>
                </c:pt>
                <c:pt idx="158">
                  <c:v>-2.8085489289787786E-2</c:v>
                </c:pt>
                <c:pt idx="159">
                  <c:v>-8.8155823344335818E-2</c:v>
                </c:pt>
                <c:pt idx="160">
                  <c:v>0.11771141857642661</c:v>
                </c:pt>
                <c:pt idx="161">
                  <c:v>-3.4306686968552602E-2</c:v>
                </c:pt>
                <c:pt idx="162">
                  <c:v>-7.7709478830699702E-2</c:v>
                </c:pt>
                <c:pt idx="163">
                  <c:v>0.1044892319157037</c:v>
                </c:pt>
                <c:pt idx="164">
                  <c:v>-6.9667666370808054E-2</c:v>
                </c:pt>
                <c:pt idx="165">
                  <c:v>-0.10794846001953763</c:v>
                </c:pt>
                <c:pt idx="166">
                  <c:v>1.4878003436012394E-2</c:v>
                </c:pt>
                <c:pt idx="167">
                  <c:v>4.522066760698891E-3</c:v>
                </c:pt>
                <c:pt idx="168">
                  <c:v>-5.4139827318079509E-2</c:v>
                </c:pt>
                <c:pt idx="169">
                  <c:v>-9.3860294649582093E-2</c:v>
                </c:pt>
                <c:pt idx="170">
                  <c:v>-8.1658467945335392E-2</c:v>
                </c:pt>
                <c:pt idx="171">
                  <c:v>-0.12900355963702631</c:v>
                </c:pt>
                <c:pt idx="172">
                  <c:v>1.3980733118125921E-2</c:v>
                </c:pt>
                <c:pt idx="173">
                  <c:v>-0.12423172821262968</c:v>
                </c:pt>
                <c:pt idx="174">
                  <c:v>5.3358589852066707E-2</c:v>
                </c:pt>
                <c:pt idx="175">
                  <c:v>-2.8302975538327044E-2</c:v>
                </c:pt>
                <c:pt idx="176">
                  <c:v>-6.4323220250855323E-2</c:v>
                </c:pt>
                <c:pt idx="177">
                  <c:v>0.13581113930346358</c:v>
                </c:pt>
                <c:pt idx="178">
                  <c:v>-7.4666810528147803E-2</c:v>
                </c:pt>
                <c:pt idx="179">
                  <c:v>-0.10384902414214811</c:v>
                </c:pt>
                <c:pt idx="180">
                  <c:v>0.13004853481354625</c:v>
                </c:pt>
                <c:pt idx="181">
                  <c:v>-5.7161777398017227E-2</c:v>
                </c:pt>
                <c:pt idx="182">
                  <c:v>0.14769174050105449</c:v>
                </c:pt>
                <c:pt idx="183">
                  <c:v>-0.14438971221042871</c:v>
                </c:pt>
                <c:pt idx="184">
                  <c:v>-8.1845257011438341E-2</c:v>
                </c:pt>
                <c:pt idx="185">
                  <c:v>-0.10549198480494779</c:v>
                </c:pt>
                <c:pt idx="186">
                  <c:v>-3.5394081413896106E-2</c:v>
                </c:pt>
                <c:pt idx="187">
                  <c:v>3.5102981127196356E-2</c:v>
                </c:pt>
                <c:pt idx="188">
                  <c:v>-8.6235422174904305E-2</c:v>
                </c:pt>
                <c:pt idx="189">
                  <c:v>1.1804691535500345E-2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81-4F66-919B-69339ABE28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573312"/>
        <c:axId val="162468608"/>
      </c:lineChart>
      <c:catAx>
        <c:axId val="162573312"/>
        <c:scaling>
          <c:orientation val="minMax"/>
        </c:scaling>
        <c:delete val="0"/>
        <c:axPos val="b"/>
        <c:majorTickMark val="out"/>
        <c:minorTickMark val="none"/>
        <c:tickLblPos val="nextTo"/>
        <c:crossAx val="162468608"/>
        <c:crosses val="autoZero"/>
        <c:auto val="1"/>
        <c:lblAlgn val="ctr"/>
        <c:lblOffset val="100"/>
        <c:noMultiLvlLbl val="0"/>
      </c:catAx>
      <c:valAx>
        <c:axId val="16246860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257331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'11.2.2-4,11.2.1.1-4'!$D$5</c:f>
              <c:strCache>
                <c:ptCount val="1"/>
                <c:pt idx="0">
                  <c:v>AC</c:v>
                </c:pt>
              </c:strCache>
            </c:strRef>
          </c:tx>
          <c:invertIfNegative val="0"/>
          <c:val>
            <c:numRef>
              <c:f>'11.2.2-4,11.2.1.1-4'!$D$6:$D$41</c:f>
              <c:numCache>
                <c:formatCode>General</c:formatCode>
                <c:ptCount val="36"/>
                <c:pt idx="0">
                  <c:v>0.97592978728774293</c:v>
                </c:pt>
                <c:pt idx="1">
                  <c:v>0.96631817392465214</c:v>
                </c:pt>
                <c:pt idx="2">
                  <c:v>0.95842953201891423</c:v>
                </c:pt>
                <c:pt idx="3">
                  <c:v>0.94886060481467882</c:v>
                </c:pt>
                <c:pt idx="4">
                  <c:v>0.94198903167303871</c:v>
                </c:pt>
                <c:pt idx="5">
                  <c:v>0.93281078468899248</c:v>
                </c:pt>
                <c:pt idx="6">
                  <c:v>0.92368854549586044</c:v>
                </c:pt>
                <c:pt idx="7">
                  <c:v>0.91540895311806947</c:v>
                </c:pt>
                <c:pt idx="8">
                  <c:v>0.90582279594102577</c:v>
                </c:pt>
                <c:pt idx="9">
                  <c:v>0.89506991480426834</c:v>
                </c:pt>
                <c:pt idx="10">
                  <c:v>0.88516219783439565</c:v>
                </c:pt>
                <c:pt idx="11">
                  <c:v>0.87720088015851894</c:v>
                </c:pt>
                <c:pt idx="12">
                  <c:v>0.86831989950391353</c:v>
                </c:pt>
                <c:pt idx="13">
                  <c:v>0.85741650562663152</c:v>
                </c:pt>
                <c:pt idx="14">
                  <c:v>0.8465380058296752</c:v>
                </c:pt>
                <c:pt idx="15">
                  <c:v>0.83893789277708308</c:v>
                </c:pt>
                <c:pt idx="16">
                  <c:v>0.830240227599645</c:v>
                </c:pt>
                <c:pt idx="17">
                  <c:v>0.82256102644438667</c:v>
                </c:pt>
                <c:pt idx="18">
                  <c:v>0.81238619547560487</c:v>
                </c:pt>
                <c:pt idx="19">
                  <c:v>0.8047347180137655</c:v>
                </c:pt>
                <c:pt idx="20">
                  <c:v>0.79364002665502065</c:v>
                </c:pt>
                <c:pt idx="21">
                  <c:v>0.78486349644420661</c:v>
                </c:pt>
                <c:pt idx="22">
                  <c:v>0.77734011048911877</c:v>
                </c:pt>
                <c:pt idx="23">
                  <c:v>0.76692045689594335</c:v>
                </c:pt>
                <c:pt idx="24">
                  <c:v>0.7569391690628402</c:v>
                </c:pt>
                <c:pt idx="25">
                  <c:v>0.74618827941896038</c:v>
                </c:pt>
                <c:pt idx="26">
                  <c:v>0.7367110452025657</c:v>
                </c:pt>
                <c:pt idx="27">
                  <c:v>0.72774682539069346</c:v>
                </c:pt>
                <c:pt idx="28">
                  <c:v>0.71630951399264997</c:v>
                </c:pt>
                <c:pt idx="29">
                  <c:v>0.70747264293534862</c:v>
                </c:pt>
                <c:pt idx="30">
                  <c:v>0.6964000374951882</c:v>
                </c:pt>
                <c:pt idx="31">
                  <c:v>0.68745916048190325</c:v>
                </c:pt>
                <c:pt idx="32">
                  <c:v>0.67636659543829036</c:v>
                </c:pt>
                <c:pt idx="33">
                  <c:v>0.67032664492695659</c:v>
                </c:pt>
                <c:pt idx="34">
                  <c:v>0.6601503819833282</c:v>
                </c:pt>
                <c:pt idx="35">
                  <c:v>0.6517453735175649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EC-4DCF-883A-1B2DB2339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421952"/>
        <c:axId val="161444224"/>
      </c:barChart>
      <c:lineChart>
        <c:grouping val="standard"/>
        <c:varyColors val="0"/>
        <c:ser>
          <c:idx val="1"/>
          <c:order val="1"/>
          <c:tx>
            <c:strRef>
              <c:f>'11.2.2-4,11.2.1.1-4'!$E$5</c:f>
              <c:strCache>
                <c:ptCount val="1"/>
                <c:pt idx="0">
                  <c:v>CI+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'11.2.2-4,11.2.1.1-4'!$E$6:$E$41</c:f>
              <c:numCache>
                <c:formatCode>General</c:formatCode>
                <c:ptCount val="36"/>
                <c:pt idx="0" formatCode="0.0000">
                  <c:v>5.7735026918962568E-2</c:v>
                </c:pt>
                <c:pt idx="1">
                  <c:v>9.8401861422620765E-2</c:v>
                </c:pt>
                <c:pt idx="2">
                  <c:v>0.12612717822295011</c:v>
                </c:pt>
                <c:pt idx="3">
                  <c:v>0.14843173359760525</c:v>
                </c:pt>
                <c:pt idx="4">
                  <c:v>0.16743423342092353</c:v>
                </c:pt>
                <c:pt idx="5">
                  <c:v>0.18425483646262233</c:v>
                </c:pt>
                <c:pt idx="6">
                  <c:v>0.19937590416116402</c:v>
                </c:pt>
                <c:pt idx="7">
                  <c:v>0.21316368050698362</c:v>
                </c:pt>
                <c:pt idx="8">
                  <c:v>0.22588768233410794</c:v>
                </c:pt>
                <c:pt idx="9">
                  <c:v>0.23768749360154459</c:v>
                </c:pt>
                <c:pt idx="10">
                  <c:v>0.24866914893187383</c:v>
                </c:pt>
                <c:pt idx="11">
                  <c:v>0.2589589923913358</c:v>
                </c:pt>
                <c:pt idx="12">
                  <c:v>0.26868129007185282</c:v>
                </c:pt>
                <c:pt idx="13">
                  <c:v>0.27787796833713119</c:v>
                </c:pt>
                <c:pt idx="14">
                  <c:v>0.28656107966943378</c:v>
                </c:pt>
                <c:pt idx="15">
                  <c:v>0.29477917670137216</c:v>
                </c:pt>
                <c:pt idx="16">
                  <c:v>0.30263323501611733</c:v>
                </c:pt>
                <c:pt idx="17">
                  <c:v>0.31013255312283039</c:v>
                </c:pt>
                <c:pt idx="18">
                  <c:v>0.31732146390474997</c:v>
                </c:pt>
                <c:pt idx="19">
                  <c:v>0.32418007391774667</c:v>
                </c:pt>
                <c:pt idx="20">
                  <c:v>0.33077188529432233</c:v>
                </c:pt>
                <c:pt idx="21">
                  <c:v>0.33705954476010153</c:v>
                </c:pt>
                <c:pt idx="22">
                  <c:v>0.34309747123457163</c:v>
                </c:pt>
                <c:pt idx="23">
                  <c:v>0.34891869981901602</c:v>
                </c:pt>
                <c:pt idx="24">
                  <c:v>0.35449312028786845</c:v>
                </c:pt>
                <c:pt idx="25">
                  <c:v>0.35984036048759099</c:v>
                </c:pt>
                <c:pt idx="26">
                  <c:v>0.36496173044780228</c:v>
                </c:pt>
                <c:pt idx="27">
                  <c:v>0.36988559373443747</c:v>
                </c:pt>
                <c:pt idx="28">
                  <c:v>0.37462797821935145</c:v>
                </c:pt>
                <c:pt idx="29">
                  <c:v>0.37916590589999183</c:v>
                </c:pt>
                <c:pt idx="30">
                  <c:v>0.38354082937844786</c:v>
                </c:pt>
                <c:pt idx="31">
                  <c:v>0.38773279615623135</c:v>
                </c:pt>
                <c:pt idx="32">
                  <c:v>0.39177466550386614</c:v>
                </c:pt>
                <c:pt idx="33">
                  <c:v>0.39564782362622042</c:v>
                </c:pt>
                <c:pt idx="34">
                  <c:v>0.39941555521306171</c:v>
                </c:pt>
                <c:pt idx="35">
                  <c:v>0.40303611408703383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8EC-4DCF-883A-1B2DB233915E}"/>
            </c:ext>
          </c:extLst>
        </c:ser>
        <c:ser>
          <c:idx val="2"/>
          <c:order val="2"/>
          <c:tx>
            <c:strRef>
              <c:f>'11.2.2-4,11.2.1.1-4'!$F$5</c:f>
              <c:strCache>
                <c:ptCount val="1"/>
                <c:pt idx="0">
                  <c:v>CI-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'11.2.2-4,11.2.1.1-4'!$F$6:$F$41</c:f>
              <c:numCache>
                <c:formatCode>General</c:formatCode>
                <c:ptCount val="36"/>
                <c:pt idx="0">
                  <c:v>-5.7735026918962568E-2</c:v>
                </c:pt>
                <c:pt idx="1">
                  <c:v>-9.8401861422620765E-2</c:v>
                </c:pt>
                <c:pt idx="2">
                  <c:v>-0.12612717822295011</c:v>
                </c:pt>
                <c:pt idx="3">
                  <c:v>-0.14843173359760525</c:v>
                </c:pt>
                <c:pt idx="4">
                  <c:v>-0.16743423342092353</c:v>
                </c:pt>
                <c:pt idx="5">
                  <c:v>-0.18425483646262233</c:v>
                </c:pt>
                <c:pt idx="6">
                  <c:v>-0.19937590416116402</c:v>
                </c:pt>
                <c:pt idx="7">
                  <c:v>-0.21316368050698362</c:v>
                </c:pt>
                <c:pt idx="8">
                  <c:v>-0.22588768233410794</c:v>
                </c:pt>
                <c:pt idx="9">
                  <c:v>-0.23768749360154459</c:v>
                </c:pt>
                <c:pt idx="10">
                  <c:v>-0.24866914893187383</c:v>
                </c:pt>
                <c:pt idx="11">
                  <c:v>-0.2589589923913358</c:v>
                </c:pt>
                <c:pt idx="12">
                  <c:v>-0.26868129007185282</c:v>
                </c:pt>
                <c:pt idx="13">
                  <c:v>-0.27787796833713119</c:v>
                </c:pt>
                <c:pt idx="14">
                  <c:v>-0.28656107966943378</c:v>
                </c:pt>
                <c:pt idx="15">
                  <c:v>-0.29477917670137216</c:v>
                </c:pt>
                <c:pt idx="16">
                  <c:v>-0.30263323501611733</c:v>
                </c:pt>
                <c:pt idx="17">
                  <c:v>-0.31013255312283039</c:v>
                </c:pt>
                <c:pt idx="18">
                  <c:v>-0.31732146390474997</c:v>
                </c:pt>
                <c:pt idx="19">
                  <c:v>-0.32418007391774667</c:v>
                </c:pt>
                <c:pt idx="20">
                  <c:v>-0.33077188529432233</c:v>
                </c:pt>
                <c:pt idx="21">
                  <c:v>-0.33705954476010153</c:v>
                </c:pt>
                <c:pt idx="22">
                  <c:v>-0.34309747123457163</c:v>
                </c:pt>
                <c:pt idx="23">
                  <c:v>-0.34891869981901602</c:v>
                </c:pt>
                <c:pt idx="24">
                  <c:v>-0.35449312028786845</c:v>
                </c:pt>
                <c:pt idx="25">
                  <c:v>-0.35984036048759099</c:v>
                </c:pt>
                <c:pt idx="26">
                  <c:v>-0.36496173044780228</c:v>
                </c:pt>
                <c:pt idx="27">
                  <c:v>-0.36988559373443747</c:v>
                </c:pt>
                <c:pt idx="28">
                  <c:v>-0.37462797821935145</c:v>
                </c:pt>
                <c:pt idx="29">
                  <c:v>-0.37916590589999183</c:v>
                </c:pt>
                <c:pt idx="30">
                  <c:v>-0.38354082937844786</c:v>
                </c:pt>
                <c:pt idx="31">
                  <c:v>-0.38773279615623135</c:v>
                </c:pt>
                <c:pt idx="32">
                  <c:v>-0.39177466550386614</c:v>
                </c:pt>
                <c:pt idx="33">
                  <c:v>-0.39564782362622042</c:v>
                </c:pt>
                <c:pt idx="34">
                  <c:v>-0.39941555521306171</c:v>
                </c:pt>
                <c:pt idx="35">
                  <c:v>-0.40303611408703383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EC-4DCF-883A-1B2DB2339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421952"/>
        <c:axId val="161444224"/>
      </c:lineChart>
      <c:catAx>
        <c:axId val="161421952"/>
        <c:scaling>
          <c:orientation val="minMax"/>
        </c:scaling>
        <c:delete val="0"/>
        <c:axPos val="b"/>
        <c:majorTickMark val="out"/>
        <c:minorTickMark val="none"/>
        <c:tickLblPos val="nextTo"/>
        <c:crossAx val="161444224"/>
        <c:crosses val="autoZero"/>
        <c:auto val="1"/>
        <c:lblAlgn val="ctr"/>
        <c:lblOffset val="100"/>
        <c:noMultiLvlLbl val="0"/>
      </c:catAx>
      <c:valAx>
        <c:axId val="161444224"/>
        <c:scaling>
          <c:orientation val="minMax"/>
          <c:max val="1"/>
          <c:min val="-1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421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Actual</c:v>
          </c:tx>
          <c:marker>
            <c:symbol val="none"/>
          </c:marker>
          <c:val>
            <c:numRef>
              <c:f>'11.5.11-13'!$B$2:$B$21</c:f>
              <c:numCache>
                <c:formatCode>0.00</c:formatCode>
                <c:ptCount val="20"/>
                <c:pt idx="0">
                  <c:v>5.5721806926761985E-2</c:v>
                </c:pt>
                <c:pt idx="1">
                  <c:v>9.1399937047929036E-3</c:v>
                </c:pt>
                <c:pt idx="2">
                  <c:v>-0.1120790651345287</c:v>
                </c:pt>
                <c:pt idx="3">
                  <c:v>5.1618509860892114E-2</c:v>
                </c:pt>
                <c:pt idx="4">
                  <c:v>0.16195026982126737</c:v>
                </c:pt>
                <c:pt idx="5">
                  <c:v>4.5136148080683558E-2</c:v>
                </c:pt>
                <c:pt idx="6">
                  <c:v>1.5548655465017047E-2</c:v>
                </c:pt>
                <c:pt idx="7">
                  <c:v>7.6405062810379176E-2</c:v>
                </c:pt>
                <c:pt idx="8">
                  <c:v>-1.1385110686577882E-2</c:v>
                </c:pt>
                <c:pt idx="9">
                  <c:v>5.7882828477939796E-3</c:v>
                </c:pt>
                <c:pt idx="10">
                  <c:v>-9.8758682107895179E-2</c:v>
                </c:pt>
                <c:pt idx="11">
                  <c:v>-1.5597706673054601E-2</c:v>
                </c:pt>
                <c:pt idx="12">
                  <c:v>-3.137550165737335E-2</c:v>
                </c:pt>
                <c:pt idx="13">
                  <c:v>0.1197896291746352</c:v>
                </c:pt>
                <c:pt idx="14">
                  <c:v>0.13325627734056056</c:v>
                </c:pt>
                <c:pt idx="15">
                  <c:v>9.1148514814015202E-2</c:v>
                </c:pt>
                <c:pt idx="16">
                  <c:v>6.7865267515485161E-2</c:v>
                </c:pt>
                <c:pt idx="17">
                  <c:v>4.1717139245286194E-2</c:v>
                </c:pt>
                <c:pt idx="18">
                  <c:v>2.8145719938089675E-2</c:v>
                </c:pt>
                <c:pt idx="19">
                  <c:v>4.0733439016322981E-2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BF-4FBA-9697-F92BD572C395}"/>
            </c:ext>
          </c:extLst>
        </c:ser>
        <c:ser>
          <c:idx val="1"/>
          <c:order val="1"/>
          <c:tx>
            <c:v>Forecast</c:v>
          </c:tx>
          <c:marker>
            <c:symbol val="none"/>
          </c:marker>
          <c:val>
            <c:numRef>
              <c:f>'11.5.11-13'!$D$2:$D$26</c:f>
              <c:numCache>
                <c:formatCode>0.00</c:formatCode>
                <c:ptCount val="25"/>
                <c:pt idx="0">
                  <c:v>1.8890190073772947E-2</c:v>
                </c:pt>
                <c:pt idx="1">
                  <c:v>3.7935296403578171E-2</c:v>
                </c:pt>
                <c:pt idx="2">
                  <c:v>9.0573373521517161E-3</c:v>
                </c:pt>
                <c:pt idx="3">
                  <c:v>-6.8987677808468234E-2</c:v>
                </c:pt>
                <c:pt idx="4">
                  <c:v>5.5880843704008407E-2</c:v>
                </c:pt>
                <c:pt idx="5">
                  <c:v>0.11051310244669094</c:v>
                </c:pt>
                <c:pt idx="6">
                  <c:v>2.1583725940870796E-2</c:v>
                </c:pt>
                <c:pt idx="7">
                  <c:v>1.615817257066136E-2</c:v>
                </c:pt>
                <c:pt idx="8">
                  <c:v>5.8654614906366399E-2</c:v>
                </c:pt>
                <c:pt idx="9">
                  <c:v>-8.4184393733402439E-3</c:v>
                </c:pt>
                <c:pt idx="10">
                  <c:v>1.4479193953020438E-2</c:v>
                </c:pt>
                <c:pt idx="11">
                  <c:v>-6.0785684537008083E-2</c:v>
                </c:pt>
                <c:pt idx="12">
                  <c:v>8.5756810544852409E-3</c:v>
                </c:pt>
                <c:pt idx="13">
                  <c:v>-1.3748843883914242E-2</c:v>
                </c:pt>
                <c:pt idx="14">
                  <c:v>9.3282926367999064E-2</c:v>
                </c:pt>
                <c:pt idx="15">
                  <c:v>8.4678317307728693E-2</c:v>
                </c:pt>
                <c:pt idx="16">
                  <c:v>5.7330501118842962E-2</c:v>
                </c:pt>
                <c:pt idx="17">
                  <c:v>4.5967355894990632E-2</c:v>
                </c:pt>
                <c:pt idx="18">
                  <c:v>2.9986500635142251E-2</c:v>
                </c:pt>
                <c:pt idx="19">
                  <c:v>2.3369811192602844E-2</c:v>
                </c:pt>
                <c:pt idx="20">
                  <c:v>3.3074106347924556E-2</c:v>
                </c:pt>
                <c:pt idx="21">
                  <c:v>2.6224491869224799E-2</c:v>
                </c:pt>
                <c:pt idx="22">
                  <c:v>2.2682653437702788E-2</c:v>
                </c:pt>
                <c:pt idx="23">
                  <c:v>2.0851219053473386E-2</c:v>
                </c:pt>
                <c:pt idx="24">
                  <c:v>1.9904210326625177E-2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BF-4FBA-9697-F92BD572C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612352"/>
        <c:axId val="162613888"/>
      </c:lineChart>
      <c:catAx>
        <c:axId val="162612352"/>
        <c:scaling>
          <c:orientation val="minMax"/>
        </c:scaling>
        <c:delete val="0"/>
        <c:axPos val="b"/>
        <c:majorTickMark val="out"/>
        <c:minorTickMark val="none"/>
        <c:tickLblPos val="nextTo"/>
        <c:crossAx val="162613888"/>
        <c:crosses val="autoZero"/>
        <c:auto val="1"/>
        <c:lblAlgn val="ctr"/>
        <c:lblOffset val="100"/>
        <c:noMultiLvlLbl val="0"/>
      </c:catAx>
      <c:valAx>
        <c:axId val="16261388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261235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ARIMA(1,1,0) Forecast with NumXL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'11.8.1-14'!$B$1</c:f>
              <c:strCache>
                <c:ptCount val="1"/>
                <c:pt idx="0">
                  <c:v>M'soft shares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'11.8.1-14'!$B$2:$B$73</c:f>
              <c:numCache>
                <c:formatCode>0.00</c:formatCode>
                <c:ptCount val="72"/>
                <c:pt idx="0">
                  <c:v>52.522643000000002</c:v>
                </c:pt>
                <c:pt idx="1">
                  <c:v>52.154935999999999</c:v>
                </c:pt>
                <c:pt idx="2">
                  <c:v>51.469211000000001</c:v>
                </c:pt>
                <c:pt idx="3">
                  <c:v>51.807105</c:v>
                </c:pt>
                <c:pt idx="4">
                  <c:v>51.777287999999999</c:v>
                </c:pt>
                <c:pt idx="5">
                  <c:v>51.717661999999997</c:v>
                </c:pt>
                <c:pt idx="6">
                  <c:v>51.300261999999996</c:v>
                </c:pt>
                <c:pt idx="7">
                  <c:v>51.16113</c:v>
                </c:pt>
                <c:pt idx="8">
                  <c:v>49.829428999999998</c:v>
                </c:pt>
                <c:pt idx="9">
                  <c:v>49.521352</c:v>
                </c:pt>
                <c:pt idx="10">
                  <c:v>49.382216</c:v>
                </c:pt>
                <c:pt idx="11">
                  <c:v>50.077880999999998</c:v>
                </c:pt>
                <c:pt idx="12">
                  <c:v>49.819493000000001</c:v>
                </c:pt>
                <c:pt idx="13">
                  <c:v>49.759863000000003</c:v>
                </c:pt>
                <c:pt idx="14">
                  <c:v>50.872925000000002</c:v>
                </c:pt>
                <c:pt idx="15">
                  <c:v>50.674166999999997</c:v>
                </c:pt>
                <c:pt idx="16">
                  <c:v>51.588465999999997</c:v>
                </c:pt>
                <c:pt idx="17">
                  <c:v>49.521352</c:v>
                </c:pt>
                <c:pt idx="18">
                  <c:v>48.130021999999997</c:v>
                </c:pt>
                <c:pt idx="19">
                  <c:v>49.133764999999997</c:v>
                </c:pt>
                <c:pt idx="20">
                  <c:v>50.226953000000002</c:v>
                </c:pt>
                <c:pt idx="21">
                  <c:v>50.853048000000001</c:v>
                </c:pt>
                <c:pt idx="22">
                  <c:v>50.843111999999998</c:v>
                </c:pt>
                <c:pt idx="23">
                  <c:v>50.853048000000001</c:v>
                </c:pt>
                <c:pt idx="24">
                  <c:v>51.061751000000001</c:v>
                </c:pt>
                <c:pt idx="25">
                  <c:v>51.061751000000001</c:v>
                </c:pt>
                <c:pt idx="26">
                  <c:v>51.976050000000001</c:v>
                </c:pt>
                <c:pt idx="27">
                  <c:v>52.264254999999999</c:v>
                </c:pt>
                <c:pt idx="28">
                  <c:v>52.880412999999997</c:v>
                </c:pt>
                <c:pt idx="29">
                  <c:v>53.178553999999998</c:v>
                </c:pt>
                <c:pt idx="30">
                  <c:v>53.407133000000002</c:v>
                </c:pt>
                <c:pt idx="31">
                  <c:v>53.367379999999997</c:v>
                </c:pt>
                <c:pt idx="32">
                  <c:v>53.625768000000001</c:v>
                </c:pt>
                <c:pt idx="33">
                  <c:v>52.761158000000002</c:v>
                </c:pt>
                <c:pt idx="34">
                  <c:v>55.563690000000001</c:v>
                </c:pt>
                <c:pt idx="35">
                  <c:v>55.454371000000002</c:v>
                </c:pt>
                <c:pt idx="36">
                  <c:v>56.219602000000002</c:v>
                </c:pt>
                <c:pt idx="37">
                  <c:v>56.378610999999999</c:v>
                </c:pt>
                <c:pt idx="38">
                  <c:v>56.408423999999997</c:v>
                </c:pt>
                <c:pt idx="39">
                  <c:v>55.841954999999999</c:v>
                </c:pt>
                <c:pt idx="40">
                  <c:v>55.861831000000002</c:v>
                </c:pt>
                <c:pt idx="41">
                  <c:v>56.328921000000001</c:v>
                </c:pt>
                <c:pt idx="42">
                  <c:v>56.229542000000002</c:v>
                </c:pt>
                <c:pt idx="43">
                  <c:v>56.229542000000002</c:v>
                </c:pt>
                <c:pt idx="44">
                  <c:v>56.617125999999999</c:v>
                </c:pt>
                <c:pt idx="45">
                  <c:v>57.034523</c:v>
                </c:pt>
                <c:pt idx="46">
                  <c:v>57.600991999999998</c:v>
                </c:pt>
                <c:pt idx="47">
                  <c:v>57.700375000000001</c:v>
                </c:pt>
                <c:pt idx="48">
                  <c:v>57.839506999999998</c:v>
                </c:pt>
                <c:pt idx="49">
                  <c:v>57.660620999999999</c:v>
                </c:pt>
                <c:pt idx="50">
                  <c:v>57.938885999999997</c:v>
                </c:pt>
                <c:pt idx="51">
                  <c:v>57.581114999999997</c:v>
                </c:pt>
                <c:pt idx="52" formatCode="General">
                  <c:v>57.76</c:v>
                </c:pt>
                <c:pt idx="53" formatCode="General">
                  <c:v>57.439999</c:v>
                </c:pt>
                <c:pt idx="54" formatCode="General">
                  <c:v>57.560001</c:v>
                </c:pt>
                <c:pt idx="55" formatCode="General">
                  <c:v>57.599997999999999</c:v>
                </c:pt>
                <c:pt idx="56" formatCode="General">
                  <c:v>57.619999</c:v>
                </c:pt>
                <c:pt idx="57" formatCode="General">
                  <c:v>57.669998</c:v>
                </c:pt>
                <c:pt idx="58" formatCode="General">
                  <c:v>57.889999000000003</c:v>
                </c:pt>
                <c:pt idx="59" formatCode="General">
                  <c:v>57.950001</c:v>
                </c:pt>
                <c:pt idx="60" formatCode="General">
                  <c:v>58.169998</c:v>
                </c:pt>
                <c:pt idx="61" formatCode="General">
                  <c:v>58.029998999999997</c:v>
                </c:pt>
                <c:pt idx="62" formatCode="General">
                  <c:v>58.099997999999999</c:v>
                </c:pt>
                <c:pt idx="63" formatCode="General">
                  <c:v>57.889999000000003</c:v>
                </c:pt>
                <c:pt idx="64" formatCode="General">
                  <c:v>57.459999000000003</c:v>
                </c:pt>
                <c:pt idx="65" formatCode="General">
                  <c:v>57.59</c:v>
                </c:pt>
                <c:pt idx="66" formatCode="General">
                  <c:v>57.669998</c:v>
                </c:pt>
                <c:pt idx="67" formatCode="General">
                  <c:v>57.610000999999997</c:v>
                </c:pt>
                <c:pt idx="68" formatCode="General">
                  <c:v>57.66</c:v>
                </c:pt>
                <c:pt idx="69" formatCode="General">
                  <c:v>57.049999</c:v>
                </c:pt>
                <c:pt idx="70" formatCode="General">
                  <c:v>57.049999</c:v>
                </c:pt>
                <c:pt idx="71" formatCode="General">
                  <c:v>57.049999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44-4422-941D-8F060F08BAC0}"/>
            </c:ext>
          </c:extLst>
        </c:ser>
        <c:ser>
          <c:idx val="1"/>
          <c:order val="1"/>
          <c:tx>
            <c:strRef>
              <c:f>'11.8.1-14'!$C$1</c:f>
              <c:strCache>
                <c:ptCount val="1"/>
                <c:pt idx="0">
                  <c:v>Forecast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'11.8.1-14'!$C$2:$C$85</c:f>
              <c:numCache>
                <c:formatCode>0.00</c:formatCode>
                <c:ptCount val="84"/>
                <c:pt idx="0">
                  <c:v>#N/A</c:v>
                </c:pt>
                <c:pt idx="1">
                  <c:v>52.586408577436721</c:v>
                </c:pt>
                <c:pt idx="2">
                  <c:v>52.218701577436718</c:v>
                </c:pt>
                <c:pt idx="3">
                  <c:v>51.53297657743672</c:v>
                </c:pt>
                <c:pt idx="4">
                  <c:v>51.870870577436719</c:v>
                </c:pt>
                <c:pt idx="5">
                  <c:v>51.841053577436718</c:v>
                </c:pt>
                <c:pt idx="6">
                  <c:v>51.781427577436716</c:v>
                </c:pt>
                <c:pt idx="7">
                  <c:v>51.364027577436715</c:v>
                </c:pt>
                <c:pt idx="8">
                  <c:v>51.224895577436719</c:v>
                </c:pt>
                <c:pt idx="9">
                  <c:v>49.893194577436716</c:v>
                </c:pt>
                <c:pt idx="10">
                  <c:v>49.585117577436719</c:v>
                </c:pt>
                <c:pt idx="11">
                  <c:v>49.445981577436719</c:v>
                </c:pt>
                <c:pt idx="12">
                  <c:v>50.141646577436717</c:v>
                </c:pt>
                <c:pt idx="13">
                  <c:v>49.88325857743672</c:v>
                </c:pt>
                <c:pt idx="14">
                  <c:v>49.823628577436722</c:v>
                </c:pt>
                <c:pt idx="15">
                  <c:v>50.936690577436721</c:v>
                </c:pt>
                <c:pt idx="16">
                  <c:v>50.737932577436716</c:v>
                </c:pt>
                <c:pt idx="17">
                  <c:v>51.652231577436716</c:v>
                </c:pt>
                <c:pt idx="18">
                  <c:v>49.585117577436719</c:v>
                </c:pt>
                <c:pt idx="19">
                  <c:v>48.193787577436716</c:v>
                </c:pt>
                <c:pt idx="20">
                  <c:v>49.197530577436716</c:v>
                </c:pt>
                <c:pt idx="21">
                  <c:v>50.290718577436721</c:v>
                </c:pt>
                <c:pt idx="22">
                  <c:v>50.91681357743672</c:v>
                </c:pt>
                <c:pt idx="23">
                  <c:v>50.906877577436717</c:v>
                </c:pt>
                <c:pt idx="24">
                  <c:v>50.91681357743672</c:v>
                </c:pt>
                <c:pt idx="25">
                  <c:v>51.12551657743672</c:v>
                </c:pt>
                <c:pt idx="26">
                  <c:v>51.12551657743672</c:v>
                </c:pt>
                <c:pt idx="27">
                  <c:v>52.03981557743672</c:v>
                </c:pt>
                <c:pt idx="28">
                  <c:v>52.328020577436718</c:v>
                </c:pt>
                <c:pt idx="29">
                  <c:v>52.944178577436716</c:v>
                </c:pt>
                <c:pt idx="30">
                  <c:v>53.242319577436717</c:v>
                </c:pt>
                <c:pt idx="31">
                  <c:v>53.470898577436721</c:v>
                </c:pt>
                <c:pt idx="32">
                  <c:v>53.431145577436716</c:v>
                </c:pt>
                <c:pt idx="33">
                  <c:v>53.68953357743672</c:v>
                </c:pt>
                <c:pt idx="34">
                  <c:v>52.824923577436721</c:v>
                </c:pt>
                <c:pt idx="35">
                  <c:v>55.62745557743672</c:v>
                </c:pt>
                <c:pt idx="36">
                  <c:v>55.518136577436721</c:v>
                </c:pt>
                <c:pt idx="37">
                  <c:v>56.283367577436721</c:v>
                </c:pt>
                <c:pt idx="38">
                  <c:v>56.442376577436718</c:v>
                </c:pt>
                <c:pt idx="39">
                  <c:v>56.472189577436716</c:v>
                </c:pt>
                <c:pt idx="40">
                  <c:v>55.905720577436718</c:v>
                </c:pt>
                <c:pt idx="41">
                  <c:v>55.925596577436721</c:v>
                </c:pt>
                <c:pt idx="42">
                  <c:v>56.39268657743672</c:v>
                </c:pt>
                <c:pt idx="43">
                  <c:v>56.293307577436721</c:v>
                </c:pt>
                <c:pt idx="44">
                  <c:v>56.293307577436721</c:v>
                </c:pt>
                <c:pt idx="45">
                  <c:v>56.680891577436718</c:v>
                </c:pt>
                <c:pt idx="46">
                  <c:v>57.098288577436719</c:v>
                </c:pt>
                <c:pt idx="47">
                  <c:v>57.664757577436717</c:v>
                </c:pt>
                <c:pt idx="48">
                  <c:v>57.76414057743672</c:v>
                </c:pt>
                <c:pt idx="49">
                  <c:v>57.903272577436717</c:v>
                </c:pt>
                <c:pt idx="50">
                  <c:v>57.724386577436718</c:v>
                </c:pt>
                <c:pt idx="51">
                  <c:v>58.002651577436716</c:v>
                </c:pt>
                <c:pt idx="52" formatCode="General">
                  <c:v>57.644880577436716</c:v>
                </c:pt>
                <c:pt idx="53" formatCode="General">
                  <c:v>57.823765577436717</c:v>
                </c:pt>
                <c:pt idx="54" formatCode="General">
                  <c:v>57.503764577436719</c:v>
                </c:pt>
                <c:pt idx="55" formatCode="General">
                  <c:v>57.623766577436719</c:v>
                </c:pt>
                <c:pt idx="56" formatCode="General">
                  <c:v>57.663763577436718</c:v>
                </c:pt>
                <c:pt idx="57" formatCode="General">
                  <c:v>57.683764577436719</c:v>
                </c:pt>
                <c:pt idx="58" formatCode="General">
                  <c:v>57.733763577436719</c:v>
                </c:pt>
                <c:pt idx="59" formatCode="General">
                  <c:v>57.953764577436722</c:v>
                </c:pt>
                <c:pt idx="60" formatCode="General">
                  <c:v>58.013766577436719</c:v>
                </c:pt>
                <c:pt idx="61" formatCode="General">
                  <c:v>58.233763577436719</c:v>
                </c:pt>
                <c:pt idx="62" formatCode="General">
                  <c:v>58.093764577436716</c:v>
                </c:pt>
                <c:pt idx="63" formatCode="General">
                  <c:v>58.163763577436718</c:v>
                </c:pt>
                <c:pt idx="64" formatCode="General">
                  <c:v>57.953764577436722</c:v>
                </c:pt>
                <c:pt idx="65" formatCode="General">
                  <c:v>57.523764577436722</c:v>
                </c:pt>
                <c:pt idx="66" formatCode="General">
                  <c:v>57.653765577436722</c:v>
                </c:pt>
                <c:pt idx="67" formatCode="General">
                  <c:v>57.733763577436719</c:v>
                </c:pt>
                <c:pt idx="68" formatCode="General">
                  <c:v>57.673766577436716</c:v>
                </c:pt>
                <c:pt idx="69" formatCode="General">
                  <c:v>57.723765577436716</c:v>
                </c:pt>
                <c:pt idx="70" formatCode="General">
                  <c:v>57.113764577436719</c:v>
                </c:pt>
                <c:pt idx="71" formatCode="General">
                  <c:v>57.113764577436719</c:v>
                </c:pt>
                <c:pt idx="72" formatCode="General">
                  <c:v>57.179219599664684</c:v>
                </c:pt>
                <c:pt idx="73" formatCode="General">
                  <c:v>57.242940415902375</c:v>
                </c:pt>
                <c:pt idx="74" formatCode="General">
                  <c:v>57.306707179270084</c:v>
                </c:pt>
                <c:pt idx="75" formatCode="General">
                  <c:v>57.370472725286007</c:v>
                </c:pt>
                <c:pt idx="76" formatCode="General">
                  <c:v>57.434238303555205</c:v>
                </c:pt>
                <c:pt idx="77" formatCode="General">
                  <c:v>57.498003880969861</c:v>
                </c:pt>
                <c:pt idx="78" formatCode="General">
                  <c:v>57.561769458407163</c:v>
                </c:pt>
                <c:pt idx="79" formatCode="General">
                  <c:v>57.62553503584386</c:v>
                </c:pt>
                <c:pt idx="80" formatCode="General">
                  <c:v>57.689300613280579</c:v>
                </c:pt>
                <c:pt idx="81" formatCode="General">
                  <c:v>57.753066190717298</c:v>
                </c:pt>
                <c:pt idx="82" formatCode="General">
                  <c:v>57.816831768154017</c:v>
                </c:pt>
                <c:pt idx="83" formatCode="General">
                  <c:v>57.880597345590736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44-4422-941D-8F060F08BAC0}"/>
            </c:ext>
          </c:extLst>
        </c:ser>
        <c:ser>
          <c:idx val="2"/>
          <c:order val="2"/>
          <c:tx>
            <c:strRef>
              <c:f>'11.8.1-14'!$D$1</c:f>
              <c:strCache>
                <c:ptCount val="1"/>
                <c:pt idx="0">
                  <c:v>UL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'11.8.1-14'!$D$2:$D$85</c:f>
              <c:numCache>
                <c:formatCode>0.00</c:formatCode>
                <c:ptCount val="84"/>
                <c:pt idx="72" formatCode="General">
                  <c:v>58.390042126983232</c:v>
                </c:pt>
                <c:pt idx="73" formatCode="General">
                  <c:v>58.978134523257545</c:v>
                </c:pt>
                <c:pt idx="74" formatCode="General">
                  <c:v>59.441612220004373</c:v>
                </c:pt>
                <c:pt idx="75" formatCode="General">
                  <c:v>59.841261363136603</c:v>
                </c:pt>
                <c:pt idx="76" formatCode="General">
                  <c:v>60.200422487061331</c:v>
                </c:pt>
                <c:pt idx="77" formatCode="General">
                  <c:v>60.530948559092074</c:v>
                </c:pt>
                <c:pt idx="78" formatCode="General">
                  <c:v>60.839837777564355</c:v>
                </c:pt>
                <c:pt idx="79" formatCode="General">
                  <c:v>61.131631211022444</c:v>
                </c:pt>
                <c:pt idx="80" formatCode="General">
                  <c:v>61.409473845018915</c:v>
                </c:pt>
                <c:pt idx="81" formatCode="General">
                  <c:v>61.675650461154717</c:v>
                </c:pt>
                <c:pt idx="82" formatCode="General">
                  <c:v>61.931882903100416</c:v>
                </c:pt>
                <c:pt idx="83" formatCode="General">
                  <c:v>62.179507012909205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44-4422-941D-8F060F08BAC0}"/>
            </c:ext>
          </c:extLst>
        </c:ser>
        <c:ser>
          <c:idx val="3"/>
          <c:order val="3"/>
          <c:tx>
            <c:strRef>
              <c:f>'11.8.1-14'!$E$1</c:f>
              <c:strCache>
                <c:ptCount val="1"/>
                <c:pt idx="0">
                  <c:v>LL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'11.8.1-14'!$E$2:$E$85</c:f>
              <c:numCache>
                <c:formatCode>0.00</c:formatCode>
                <c:ptCount val="84"/>
                <c:pt idx="72" formatCode="General">
                  <c:v>55.968397072346136</c:v>
                </c:pt>
                <c:pt idx="73" formatCode="General">
                  <c:v>55.507746308547205</c:v>
                </c:pt>
                <c:pt idx="74" formatCode="General">
                  <c:v>55.171802138535796</c:v>
                </c:pt>
                <c:pt idx="75" formatCode="General">
                  <c:v>54.899684087435411</c:v>
                </c:pt>
                <c:pt idx="76" formatCode="General">
                  <c:v>54.668054120049078</c:v>
                </c:pt>
                <c:pt idx="77" formatCode="General">
                  <c:v>54.465059202847648</c:v>
                </c:pt>
                <c:pt idx="78" formatCode="General">
                  <c:v>54.28370113924997</c:v>
                </c:pt>
                <c:pt idx="79" formatCode="General">
                  <c:v>54.119438860665277</c:v>
                </c:pt>
                <c:pt idx="80" formatCode="General">
                  <c:v>53.969127381542243</c:v>
                </c:pt>
                <c:pt idx="81" formatCode="General">
                  <c:v>53.83048192027988</c:v>
                </c:pt>
                <c:pt idx="82" formatCode="General">
                  <c:v>53.701780633207619</c:v>
                </c:pt>
                <c:pt idx="83" formatCode="General">
                  <c:v>53.581687678272267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44-4422-941D-8F060F08BA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1359088"/>
        <c:axId val="721357776"/>
      </c:lineChart>
      <c:catAx>
        <c:axId val="7213590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1357776"/>
        <c:crosses val="autoZero"/>
        <c:auto val="1"/>
        <c:lblAlgn val="ctr"/>
        <c:lblOffset val="100"/>
        <c:noMultiLvlLbl val="0"/>
      </c:catAx>
      <c:valAx>
        <c:axId val="721357776"/>
        <c:scaling>
          <c:orientation val="minMax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1359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ACF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'11.8.1-14'!$I$11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'11.8.1-14'!$I$12:$I$31</c:f>
              <c:numCache>
                <c:formatCode>0.00%</c:formatCode>
                <c:ptCount val="20"/>
                <c:pt idx="0">
                  <c:v>0.97389406474024531</c:v>
                </c:pt>
                <c:pt idx="1">
                  <c:v>0.94791989342235294</c:v>
                </c:pt>
                <c:pt idx="2">
                  <c:v>0.91805572973557936</c:v>
                </c:pt>
                <c:pt idx="3">
                  <c:v>0.89286468848139133</c:v>
                </c:pt>
                <c:pt idx="4">
                  <c:v>0.86807335233892224</c:v>
                </c:pt>
                <c:pt idx="5">
                  <c:v>0.84024557417106627</c:v>
                </c:pt>
                <c:pt idx="6">
                  <c:v>0.80856171534764387</c:v>
                </c:pt>
                <c:pt idx="7">
                  <c:v>0.77436573718414803</c:v>
                </c:pt>
                <c:pt idx="8">
                  <c:v>0.73216885528349029</c:v>
                </c:pt>
                <c:pt idx="9">
                  <c:v>0.68651399766813537</c:v>
                </c:pt>
                <c:pt idx="10">
                  <c:v>0.63572636460435816</c:v>
                </c:pt>
                <c:pt idx="11">
                  <c:v>0.58759461449788553</c:v>
                </c:pt>
                <c:pt idx="12">
                  <c:v>0.5408806426137055</c:v>
                </c:pt>
                <c:pt idx="13">
                  <c:v>0.49589545368764154</c:v>
                </c:pt>
                <c:pt idx="14">
                  <c:v>0.4521976994550555</c:v>
                </c:pt>
                <c:pt idx="15">
                  <c:v>0.40420455741631045</c:v>
                </c:pt>
                <c:pt idx="16">
                  <c:v>0.35559491230422802</c:v>
                </c:pt>
                <c:pt idx="17">
                  <c:v>0.31474703484575123</c:v>
                </c:pt>
                <c:pt idx="18">
                  <c:v>0.27302985140778074</c:v>
                </c:pt>
                <c:pt idx="19">
                  <c:v>0.24104520710961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1-4444-A8DD-EF9E704DB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6828600"/>
        <c:axId val="546831552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'11.8.1-14'!$J$12:$J$31</c:f>
              <c:numCache>
                <c:formatCode>0.00%</c:formatCode>
                <c:ptCount val="20"/>
                <c:pt idx="0">
                  <c:v>0.23098397072494625</c:v>
                </c:pt>
                <c:pt idx="1">
                  <c:v>0.39314389897871027</c:v>
                </c:pt>
                <c:pt idx="2">
                  <c:v>0.50044390003254868</c:v>
                </c:pt>
                <c:pt idx="3">
                  <c:v>0.58342071029620468</c:v>
                </c:pt>
                <c:pt idx="4">
                  <c:v>0.65226335260195445</c:v>
                </c:pt>
                <c:pt idx="5">
                  <c:v>0.71123612625728583</c:v>
                </c:pt>
                <c:pt idx="6">
                  <c:v>0.76236044639262168</c:v>
                </c:pt>
                <c:pt idx="7">
                  <c:v>0.8068182124651091</c:v>
                </c:pt>
                <c:pt idx="8">
                  <c:v>0.84554229458992314</c:v>
                </c:pt>
                <c:pt idx="9">
                  <c:v>0.87871748959977081</c:v>
                </c:pt>
                <c:pt idx="10">
                  <c:v>0.90688239682718985</c:v>
                </c:pt>
                <c:pt idx="11">
                  <c:v>0.9303554052184434</c:v>
                </c:pt>
                <c:pt idx="12">
                  <c:v>0.94994931295998564</c:v>
                </c:pt>
                <c:pt idx="13">
                  <c:v>0.96624069722074823</c:v>
                </c:pt>
                <c:pt idx="14">
                  <c:v>0.97972531633036453</c:v>
                </c:pt>
                <c:pt idx="15">
                  <c:v>0.99079840331279689</c:v>
                </c:pt>
                <c:pt idx="16">
                  <c:v>0.99955762111410329</c:v>
                </c:pt>
                <c:pt idx="17">
                  <c:v>1.0062844135996054</c:v>
                </c:pt>
                <c:pt idx="18">
                  <c:v>1.0115232785457655</c:v>
                </c:pt>
                <c:pt idx="19">
                  <c:v>1.0154476168001327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D1-4444-A8DD-EF9E704DB4EF}"/>
            </c:ext>
          </c:extLst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'11.8.1-14'!$K$12:$K$31</c:f>
              <c:numCache>
                <c:formatCode>0.00%</c:formatCode>
                <c:ptCount val="20"/>
                <c:pt idx="0">
                  <c:v>-0.23098397072494625</c:v>
                </c:pt>
                <c:pt idx="1">
                  <c:v>-0.39314389897871027</c:v>
                </c:pt>
                <c:pt idx="2">
                  <c:v>-0.50044390003254868</c:v>
                </c:pt>
                <c:pt idx="3">
                  <c:v>-0.58342071029620468</c:v>
                </c:pt>
                <c:pt idx="4">
                  <c:v>-0.65226335260195445</c:v>
                </c:pt>
                <c:pt idx="5">
                  <c:v>-0.71123612625728583</c:v>
                </c:pt>
                <c:pt idx="6">
                  <c:v>-0.76236044639262168</c:v>
                </c:pt>
                <c:pt idx="7">
                  <c:v>-0.8068182124651091</c:v>
                </c:pt>
                <c:pt idx="8">
                  <c:v>-0.84554229458992314</c:v>
                </c:pt>
                <c:pt idx="9">
                  <c:v>-0.87871748959977081</c:v>
                </c:pt>
                <c:pt idx="10">
                  <c:v>-0.90688239682718985</c:v>
                </c:pt>
                <c:pt idx="11">
                  <c:v>-0.9303554052184434</c:v>
                </c:pt>
                <c:pt idx="12">
                  <c:v>-0.94994931295998564</c:v>
                </c:pt>
                <c:pt idx="13">
                  <c:v>-0.96624069722074823</c:v>
                </c:pt>
                <c:pt idx="14">
                  <c:v>-0.97972531633036453</c:v>
                </c:pt>
                <c:pt idx="15">
                  <c:v>-0.99079840331279689</c:v>
                </c:pt>
                <c:pt idx="16">
                  <c:v>-0.99955762111410329</c:v>
                </c:pt>
                <c:pt idx="17">
                  <c:v>-1.0062844135996054</c:v>
                </c:pt>
                <c:pt idx="18">
                  <c:v>-1.0115232785457655</c:v>
                </c:pt>
                <c:pt idx="19">
                  <c:v>-1.0154476168001327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D1-4444-A8DD-EF9E704DB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828600"/>
        <c:axId val="546831552"/>
      </c:lineChart>
      <c:catAx>
        <c:axId val="546828600"/>
        <c:scaling>
          <c:orientation val="minMax"/>
        </c:scaling>
        <c:delete val="0"/>
        <c:axPos val="b"/>
        <c:majorTickMark val="out"/>
        <c:minorTickMark val="none"/>
        <c:tickLblPos val="nextTo"/>
        <c:crossAx val="546831552"/>
        <c:crosses val="autoZero"/>
        <c:auto val="1"/>
        <c:lblAlgn val="ctr"/>
        <c:lblOffset val="100"/>
        <c:noMultiLvlLbl val="0"/>
      </c:catAx>
      <c:valAx>
        <c:axId val="546831552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546828600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overlay val="0"/>
    </c:legend>
    <c:plotVisOnly val="1"/>
    <c:dispBlanksAs val="gap"/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PACF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'11.8.1-14'!$L$11</c:f>
              <c:strCache>
                <c:ptCount val="1"/>
                <c:pt idx="0">
                  <c:v>PACF</c:v>
                </c:pt>
              </c:strCache>
            </c:strRef>
          </c:tx>
          <c:invertIfNegative val="0"/>
          <c:val>
            <c:numRef>
              <c:f>'11.8.1-14'!$L$12:$L$31</c:f>
              <c:numCache>
                <c:formatCode>0.00%</c:formatCode>
                <c:ptCount val="20"/>
                <c:pt idx="0">
                  <c:v>0.98392947438189171</c:v>
                </c:pt>
                <c:pt idx="1">
                  <c:v>3.1655332428061067E-2</c:v>
                </c:pt>
                <c:pt idx="2">
                  <c:v>-5.6154518872208514E-2</c:v>
                </c:pt>
                <c:pt idx="3">
                  <c:v>0.17186601739042395</c:v>
                </c:pt>
                <c:pt idx="4">
                  <c:v>3.2606066787393029E-2</c:v>
                </c:pt>
                <c:pt idx="5">
                  <c:v>-8.3911973336363771E-2</c:v>
                </c:pt>
                <c:pt idx="6">
                  <c:v>-6.5376620462838167E-2</c:v>
                </c:pt>
                <c:pt idx="7">
                  <c:v>-6.8096702096780218E-2</c:v>
                </c:pt>
                <c:pt idx="8">
                  <c:v>-0.14476845423249363</c:v>
                </c:pt>
                <c:pt idx="9">
                  <c:v>-0.13016928082234885</c:v>
                </c:pt>
                <c:pt idx="10">
                  <c:v>-0.24320778737609136</c:v>
                </c:pt>
                <c:pt idx="11">
                  <c:v>-8.9914937327286212E-2</c:v>
                </c:pt>
                <c:pt idx="12">
                  <c:v>-9.9666755419363734E-2</c:v>
                </c:pt>
                <c:pt idx="13">
                  <c:v>-0.13839548716433955</c:v>
                </c:pt>
                <c:pt idx="14">
                  <c:v>-0.12748189207545055</c:v>
                </c:pt>
                <c:pt idx="15">
                  <c:v>-0.25147636811600954</c:v>
                </c:pt>
                <c:pt idx="16">
                  <c:v>-0.24903604406049767</c:v>
                </c:pt>
                <c:pt idx="17">
                  <c:v>0.13615955334243299</c:v>
                </c:pt>
                <c:pt idx="18">
                  <c:v>-0.14889532974509137</c:v>
                </c:pt>
                <c:pt idx="19">
                  <c:v>0.13539996267542059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81-4B27-A276-32D25DF025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6830568"/>
        <c:axId val="546832208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'11.8.1-14'!$M$12:$M$31</c:f>
              <c:numCache>
                <c:formatCode>0.00%</c:formatCode>
                <c:ptCount val="20"/>
                <c:pt idx="0">
                  <c:v>0.23260493075726765</c:v>
                </c:pt>
                <c:pt idx="1">
                  <c:v>0.23426050275873053</c:v>
                </c:pt>
                <c:pt idx="2">
                  <c:v>0.2359519362962377</c:v>
                </c:pt>
                <c:pt idx="3">
                  <c:v>0.23768054501956176</c:v>
                </c:pt>
                <c:pt idx="4">
                  <c:v>0.23944771094962836</c:v>
                </c:pt>
                <c:pt idx="5">
                  <c:v>0.24125488912282902</c:v>
                </c:pt>
                <c:pt idx="6">
                  <c:v>0.24310361262683303</c:v>
                </c:pt>
                <c:pt idx="7">
                  <c:v>0.2449954980675067</c:v>
                </c:pt>
                <c:pt idx="8">
                  <c:v>0.24693225151124881</c:v>
                </c:pt>
                <c:pt idx="9">
                  <c:v>0.24891567495238623</c:v>
                </c:pt>
                <c:pt idx="10">
                  <c:v>0.25094767336135521</c:v>
                </c:pt>
                <c:pt idx="11">
                  <c:v>0.25303026237633192</c:v>
                </c:pt>
                <c:pt idx="12">
                  <c:v>0.25516557670890594</c:v>
                </c:pt>
                <c:pt idx="13">
                  <c:v>0.25735587934348281</c:v>
                </c:pt>
                <c:pt idx="14">
                  <c:v>0.25960357162054326</c:v>
                </c:pt>
                <c:pt idx="15">
                  <c:v>0.26191120430589926</c:v>
                </c:pt>
                <c:pt idx="16">
                  <c:v>0.26428148976196242</c:v>
                </c:pt>
                <c:pt idx="17">
                  <c:v>0.26671731535307269</c:v>
                </c:pt>
                <c:pt idx="18">
                  <c:v>0.2692217582355414</c:v>
                </c:pt>
                <c:pt idx="19">
                  <c:v>0.27179810170468743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81-4B27-A276-32D25DF02523}"/>
            </c:ext>
          </c:extLst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'11.8.1-14'!$N$12:$N$31</c:f>
              <c:numCache>
                <c:formatCode>0.00%</c:formatCode>
                <c:ptCount val="20"/>
                <c:pt idx="0">
                  <c:v>-0.23260493075726765</c:v>
                </c:pt>
                <c:pt idx="1">
                  <c:v>-0.23426050275873053</c:v>
                </c:pt>
                <c:pt idx="2">
                  <c:v>-0.2359519362962377</c:v>
                </c:pt>
                <c:pt idx="3">
                  <c:v>-0.23768054501956176</c:v>
                </c:pt>
                <c:pt idx="4">
                  <c:v>-0.23944771094962836</c:v>
                </c:pt>
                <c:pt idx="5">
                  <c:v>-0.24125488912282902</c:v>
                </c:pt>
                <c:pt idx="6">
                  <c:v>-0.24310361262683303</c:v>
                </c:pt>
                <c:pt idx="7">
                  <c:v>-0.2449954980675067</c:v>
                </c:pt>
                <c:pt idx="8">
                  <c:v>-0.24693225151124881</c:v>
                </c:pt>
                <c:pt idx="9">
                  <c:v>-0.24891567495238623</c:v>
                </c:pt>
                <c:pt idx="10">
                  <c:v>-0.25094767336135521</c:v>
                </c:pt>
                <c:pt idx="11">
                  <c:v>-0.25303026237633192</c:v>
                </c:pt>
                <c:pt idx="12">
                  <c:v>-0.25516557670890594</c:v>
                </c:pt>
                <c:pt idx="13">
                  <c:v>-0.25735587934348281</c:v>
                </c:pt>
                <c:pt idx="14">
                  <c:v>-0.25960357162054326</c:v>
                </c:pt>
                <c:pt idx="15">
                  <c:v>-0.26191120430589926</c:v>
                </c:pt>
                <c:pt idx="16">
                  <c:v>-0.26428148976196242</c:v>
                </c:pt>
                <c:pt idx="17">
                  <c:v>-0.26671731535307269</c:v>
                </c:pt>
                <c:pt idx="18">
                  <c:v>-0.2692217582355414</c:v>
                </c:pt>
                <c:pt idx="19">
                  <c:v>-0.27179810170468743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81-4B27-A276-32D25DF025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830568"/>
        <c:axId val="546832208"/>
      </c:lineChart>
      <c:catAx>
        <c:axId val="546830568"/>
        <c:scaling>
          <c:orientation val="minMax"/>
        </c:scaling>
        <c:delete val="0"/>
        <c:axPos val="b"/>
        <c:majorTickMark val="out"/>
        <c:minorTickMark val="none"/>
        <c:tickLblPos val="nextTo"/>
        <c:crossAx val="546832208"/>
        <c:crosses val="autoZero"/>
        <c:auto val="1"/>
        <c:lblAlgn val="ctr"/>
        <c:lblOffset val="100"/>
        <c:noMultiLvlLbl val="0"/>
      </c:catAx>
      <c:valAx>
        <c:axId val="546832208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546830568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overlay val="0"/>
    </c:legend>
    <c:plotVisOnly val="1"/>
    <c:dispBlanksAs val="gap"/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'11.8.1-14'!$B$1</c:f>
              <c:strCache>
                <c:ptCount val="1"/>
                <c:pt idx="0">
                  <c:v>M'soft shares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'11.8.1-14'!$B$2:$B$73</c:f>
              <c:numCache>
                <c:formatCode>0.00</c:formatCode>
                <c:ptCount val="72"/>
                <c:pt idx="0">
                  <c:v>52.522643000000002</c:v>
                </c:pt>
                <c:pt idx="1">
                  <c:v>52.154935999999999</c:v>
                </c:pt>
                <c:pt idx="2">
                  <c:v>51.469211000000001</c:v>
                </c:pt>
                <c:pt idx="3">
                  <c:v>51.807105</c:v>
                </c:pt>
                <c:pt idx="4">
                  <c:v>51.777287999999999</c:v>
                </c:pt>
                <c:pt idx="5">
                  <c:v>51.717661999999997</c:v>
                </c:pt>
                <c:pt idx="6">
                  <c:v>51.300261999999996</c:v>
                </c:pt>
                <c:pt idx="7">
                  <c:v>51.16113</c:v>
                </c:pt>
                <c:pt idx="8">
                  <c:v>49.829428999999998</c:v>
                </c:pt>
                <c:pt idx="9">
                  <c:v>49.521352</c:v>
                </c:pt>
                <c:pt idx="10">
                  <c:v>49.382216</c:v>
                </c:pt>
                <c:pt idx="11">
                  <c:v>50.077880999999998</c:v>
                </c:pt>
                <c:pt idx="12">
                  <c:v>49.819493000000001</c:v>
                </c:pt>
                <c:pt idx="13">
                  <c:v>49.759863000000003</c:v>
                </c:pt>
                <c:pt idx="14">
                  <c:v>50.872925000000002</c:v>
                </c:pt>
                <c:pt idx="15">
                  <c:v>50.674166999999997</c:v>
                </c:pt>
                <c:pt idx="16">
                  <c:v>51.588465999999997</c:v>
                </c:pt>
                <c:pt idx="17">
                  <c:v>49.521352</c:v>
                </c:pt>
                <c:pt idx="18">
                  <c:v>48.130021999999997</c:v>
                </c:pt>
                <c:pt idx="19">
                  <c:v>49.133764999999997</c:v>
                </c:pt>
                <c:pt idx="20">
                  <c:v>50.226953000000002</c:v>
                </c:pt>
                <c:pt idx="21">
                  <c:v>50.853048000000001</c:v>
                </c:pt>
                <c:pt idx="22">
                  <c:v>50.843111999999998</c:v>
                </c:pt>
                <c:pt idx="23">
                  <c:v>50.853048000000001</c:v>
                </c:pt>
                <c:pt idx="24">
                  <c:v>51.061751000000001</c:v>
                </c:pt>
                <c:pt idx="25">
                  <c:v>51.061751000000001</c:v>
                </c:pt>
                <c:pt idx="26">
                  <c:v>51.976050000000001</c:v>
                </c:pt>
                <c:pt idx="27">
                  <c:v>52.264254999999999</c:v>
                </c:pt>
                <c:pt idx="28">
                  <c:v>52.880412999999997</c:v>
                </c:pt>
                <c:pt idx="29">
                  <c:v>53.178553999999998</c:v>
                </c:pt>
                <c:pt idx="30">
                  <c:v>53.407133000000002</c:v>
                </c:pt>
                <c:pt idx="31">
                  <c:v>53.367379999999997</c:v>
                </c:pt>
                <c:pt idx="32">
                  <c:v>53.625768000000001</c:v>
                </c:pt>
                <c:pt idx="33">
                  <c:v>52.761158000000002</c:v>
                </c:pt>
                <c:pt idx="34">
                  <c:v>55.563690000000001</c:v>
                </c:pt>
                <c:pt idx="35">
                  <c:v>55.454371000000002</c:v>
                </c:pt>
                <c:pt idx="36">
                  <c:v>56.219602000000002</c:v>
                </c:pt>
                <c:pt idx="37">
                  <c:v>56.378610999999999</c:v>
                </c:pt>
                <c:pt idx="38">
                  <c:v>56.408423999999997</c:v>
                </c:pt>
                <c:pt idx="39">
                  <c:v>55.841954999999999</c:v>
                </c:pt>
                <c:pt idx="40">
                  <c:v>55.861831000000002</c:v>
                </c:pt>
                <c:pt idx="41">
                  <c:v>56.328921000000001</c:v>
                </c:pt>
                <c:pt idx="42">
                  <c:v>56.229542000000002</c:v>
                </c:pt>
                <c:pt idx="43">
                  <c:v>56.229542000000002</c:v>
                </c:pt>
                <c:pt idx="44">
                  <c:v>56.617125999999999</c:v>
                </c:pt>
                <c:pt idx="45">
                  <c:v>57.034523</c:v>
                </c:pt>
                <c:pt idx="46">
                  <c:v>57.600991999999998</c:v>
                </c:pt>
                <c:pt idx="47">
                  <c:v>57.700375000000001</c:v>
                </c:pt>
                <c:pt idx="48">
                  <c:v>57.839506999999998</c:v>
                </c:pt>
                <c:pt idx="49">
                  <c:v>57.660620999999999</c:v>
                </c:pt>
                <c:pt idx="50">
                  <c:v>57.938885999999997</c:v>
                </c:pt>
                <c:pt idx="51">
                  <c:v>57.581114999999997</c:v>
                </c:pt>
                <c:pt idx="52" formatCode="General">
                  <c:v>57.76</c:v>
                </c:pt>
                <c:pt idx="53" formatCode="General">
                  <c:v>57.439999</c:v>
                </c:pt>
                <c:pt idx="54" formatCode="General">
                  <c:v>57.560001</c:v>
                </c:pt>
                <c:pt idx="55" formatCode="General">
                  <c:v>57.599997999999999</c:v>
                </c:pt>
                <c:pt idx="56" formatCode="General">
                  <c:v>57.619999</c:v>
                </c:pt>
                <c:pt idx="57" formatCode="General">
                  <c:v>57.669998</c:v>
                </c:pt>
                <c:pt idx="58" formatCode="General">
                  <c:v>57.889999000000003</c:v>
                </c:pt>
                <c:pt idx="59" formatCode="General">
                  <c:v>57.950001</c:v>
                </c:pt>
                <c:pt idx="60" formatCode="General">
                  <c:v>58.169998</c:v>
                </c:pt>
                <c:pt idx="61" formatCode="General">
                  <c:v>58.029998999999997</c:v>
                </c:pt>
                <c:pt idx="62" formatCode="General">
                  <c:v>58.099997999999999</c:v>
                </c:pt>
                <c:pt idx="63" formatCode="General">
                  <c:v>57.889999000000003</c:v>
                </c:pt>
                <c:pt idx="64" formatCode="General">
                  <c:v>57.459999000000003</c:v>
                </c:pt>
                <c:pt idx="65" formatCode="General">
                  <c:v>57.59</c:v>
                </c:pt>
                <c:pt idx="66" formatCode="General">
                  <c:v>57.669998</c:v>
                </c:pt>
                <c:pt idx="67" formatCode="General">
                  <c:v>57.610000999999997</c:v>
                </c:pt>
                <c:pt idx="68" formatCode="General">
                  <c:v>57.66</c:v>
                </c:pt>
                <c:pt idx="69" formatCode="General">
                  <c:v>57.049999</c:v>
                </c:pt>
                <c:pt idx="70" formatCode="General">
                  <c:v>57.049999</c:v>
                </c:pt>
                <c:pt idx="71" formatCode="General">
                  <c:v>57.049999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A7-435F-B202-7E8B88E69A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825976"/>
        <c:axId val="546826960"/>
      </c:lineChart>
      <c:catAx>
        <c:axId val="5468259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6826960"/>
        <c:crosses val="autoZero"/>
        <c:auto val="1"/>
        <c:lblAlgn val="ctr"/>
        <c:lblOffset val="100"/>
        <c:noMultiLvlLbl val="0"/>
      </c:catAx>
      <c:valAx>
        <c:axId val="546826960"/>
        <c:scaling>
          <c:orientation val="minMax"/>
          <c:max val="60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6825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'11.8.1-14'!$F$1</c:f>
              <c:strCache>
                <c:ptCount val="1"/>
                <c:pt idx="0">
                  <c:v>Errors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'11.8.1-14'!$F$2:$F$73</c:f>
              <c:numCache>
                <c:formatCode>0.00</c:formatCode>
                <c:ptCount val="72"/>
                <c:pt idx="1">
                  <c:v>-0.43147257743672185</c:v>
                </c:pt>
                <c:pt idx="2">
                  <c:v>-0.74949057743671688</c:v>
                </c:pt>
                <c:pt idx="3">
                  <c:v>0.27412842256327963</c:v>
                </c:pt>
                <c:pt idx="4">
                  <c:v>-9.3582577436720271E-2</c:v>
                </c:pt>
                <c:pt idx="5">
                  <c:v>-0.12339157743672047</c:v>
                </c:pt>
                <c:pt idx="6">
                  <c:v>-0.48116557743671962</c:v>
                </c:pt>
                <c:pt idx="7">
                  <c:v>-0.20289757743671544</c:v>
                </c:pt>
                <c:pt idx="8">
                  <c:v>-1.3954665774367214</c:v>
                </c:pt>
                <c:pt idx="9">
                  <c:v>-0.37184257743671623</c:v>
                </c:pt>
                <c:pt idx="10">
                  <c:v>-0.20290157743671955</c:v>
                </c:pt>
                <c:pt idx="11">
                  <c:v>0.63189942256327924</c:v>
                </c:pt>
                <c:pt idx="12">
                  <c:v>-0.32215357743671547</c:v>
                </c:pt>
                <c:pt idx="13">
                  <c:v>-0.12339557743671747</c:v>
                </c:pt>
                <c:pt idx="14">
                  <c:v>1.0492964225632804</c:v>
                </c:pt>
                <c:pt idx="15">
                  <c:v>-0.26252357743672405</c:v>
                </c:pt>
                <c:pt idx="16">
                  <c:v>0.85053342256328079</c:v>
                </c:pt>
                <c:pt idx="17">
                  <c:v>-2.1308795774367155</c:v>
                </c:pt>
                <c:pt idx="18">
                  <c:v>-1.4550955774367225</c:v>
                </c:pt>
                <c:pt idx="19">
                  <c:v>0.9399774225632811</c:v>
                </c:pt>
                <c:pt idx="20">
                  <c:v>1.029422422563286</c:v>
                </c:pt>
                <c:pt idx="21">
                  <c:v>0.56232942256328045</c:v>
                </c:pt>
                <c:pt idx="22">
                  <c:v>-7.3701577436722232E-2</c:v>
                </c:pt>
                <c:pt idx="23">
                  <c:v>-5.3829577436715681E-2</c:v>
                </c:pt>
                <c:pt idx="24">
                  <c:v>0.1449374225632809</c:v>
                </c:pt>
                <c:pt idx="25">
                  <c:v>-6.3765577436718957E-2</c:v>
                </c:pt>
                <c:pt idx="26">
                  <c:v>0.85053342256328079</c:v>
                </c:pt>
                <c:pt idx="27">
                  <c:v>0.22443942256327887</c:v>
                </c:pt>
                <c:pt idx="28">
                  <c:v>0.55239242256327969</c:v>
                </c:pt>
                <c:pt idx="29">
                  <c:v>0.23437542256328214</c:v>
                </c:pt>
                <c:pt idx="30">
                  <c:v>0.16481342256328446</c:v>
                </c:pt>
                <c:pt idx="31">
                  <c:v>-0.10351857743672355</c:v>
                </c:pt>
                <c:pt idx="32">
                  <c:v>0.19462242256328466</c:v>
                </c:pt>
                <c:pt idx="33">
                  <c:v>-0.92837557743671795</c:v>
                </c:pt>
                <c:pt idx="34">
                  <c:v>2.7387664225632804</c:v>
                </c:pt>
                <c:pt idx="35">
                  <c:v>-0.17308457743671823</c:v>
                </c:pt>
                <c:pt idx="36">
                  <c:v>0.70146542256328104</c:v>
                </c:pt>
                <c:pt idx="37">
                  <c:v>9.5243422563278557E-2</c:v>
                </c:pt>
                <c:pt idx="38">
                  <c:v>-3.3952577436721754E-2</c:v>
                </c:pt>
                <c:pt idx="39">
                  <c:v>-0.63023457743671685</c:v>
                </c:pt>
                <c:pt idx="40">
                  <c:v>-4.3889577436715399E-2</c:v>
                </c:pt>
                <c:pt idx="41">
                  <c:v>0.40332442256327994</c:v>
                </c:pt>
                <c:pt idx="42">
                  <c:v>-0.16314457743671795</c:v>
                </c:pt>
                <c:pt idx="43">
                  <c:v>-6.3765577436718957E-2</c:v>
                </c:pt>
                <c:pt idx="44">
                  <c:v>0.32381842256327786</c:v>
                </c:pt>
                <c:pt idx="45">
                  <c:v>0.35363142256328217</c:v>
                </c:pt>
                <c:pt idx="46">
                  <c:v>0.50270342256327893</c:v>
                </c:pt>
                <c:pt idx="47">
                  <c:v>3.5617422563284151E-2</c:v>
                </c:pt>
                <c:pt idx="48">
                  <c:v>7.5366422563277524E-2</c:v>
                </c:pt>
                <c:pt idx="49">
                  <c:v>-0.2426515774367175</c:v>
                </c:pt>
                <c:pt idx="50">
                  <c:v>0.21449942256327859</c:v>
                </c:pt>
                <c:pt idx="51">
                  <c:v>-0.42153657743671857</c:v>
                </c:pt>
                <c:pt idx="52">
                  <c:v>0.11511942256328211</c:v>
                </c:pt>
                <c:pt idx="53">
                  <c:v>-0.38376657743671672</c:v>
                </c:pt>
                <c:pt idx="54">
                  <c:v>5.6236422563280541E-2</c:v>
                </c:pt>
                <c:pt idx="55">
                  <c:v>-2.376857743671934E-2</c:v>
                </c:pt>
                <c:pt idx="56">
                  <c:v>-4.3764577436718355E-2</c:v>
                </c:pt>
                <c:pt idx="57">
                  <c:v>-1.3766577436719274E-2</c:v>
                </c:pt>
                <c:pt idx="58">
                  <c:v>0.15623542256328449</c:v>
                </c:pt>
                <c:pt idx="59">
                  <c:v>-3.7635774367217323E-3</c:v>
                </c:pt>
                <c:pt idx="60">
                  <c:v>0.15623142256328038</c:v>
                </c:pt>
                <c:pt idx="61">
                  <c:v>-0.20376457743672205</c:v>
                </c:pt>
                <c:pt idx="62">
                  <c:v>6.2334225632838525E-3</c:v>
                </c:pt>
                <c:pt idx="63">
                  <c:v>-0.27376457743671523</c:v>
                </c:pt>
                <c:pt idx="64">
                  <c:v>-0.49376557743671867</c:v>
                </c:pt>
                <c:pt idx="65">
                  <c:v>6.6235422563281077E-2</c:v>
                </c:pt>
                <c:pt idx="66">
                  <c:v>1.6232422563277282E-2</c:v>
                </c:pt>
                <c:pt idx="67">
                  <c:v>-0.1237625774367217</c:v>
                </c:pt>
                <c:pt idx="68">
                  <c:v>-1.3766577436719274E-2</c:v>
                </c:pt>
                <c:pt idx="69">
                  <c:v>-0.67376657743671586</c:v>
                </c:pt>
                <c:pt idx="70">
                  <c:v>-6.3765577436718957E-2</c:v>
                </c:pt>
                <c:pt idx="71">
                  <c:v>-6.3765577436718957E-2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85-49B7-B9D5-46528D6D91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4298760"/>
        <c:axId val="864298104"/>
      </c:lineChart>
      <c:catAx>
        <c:axId val="8642987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298104"/>
        <c:crosses val="autoZero"/>
        <c:auto val="1"/>
        <c:lblAlgn val="ctr"/>
        <c:lblOffset val="100"/>
        <c:noMultiLvlLbl val="0"/>
      </c:catAx>
      <c:valAx>
        <c:axId val="864298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298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ACF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'11.8.1-14'!$Q$70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'11.8.1-14'!$Q$71:$Q$90</c:f>
              <c:numCache>
                <c:formatCode>0.00%</c:formatCode>
                <c:ptCount val="20"/>
                <c:pt idx="0">
                  <c:v>-4.1224059520402569E-2</c:v>
                </c:pt>
                <c:pt idx="1">
                  <c:v>4.692213572800151E-2</c:v>
                </c:pt>
                <c:pt idx="2">
                  <c:v>-0.18211794212082644</c:v>
                </c:pt>
                <c:pt idx="3">
                  <c:v>-2.3052495962371435E-2</c:v>
                </c:pt>
                <c:pt idx="4">
                  <c:v>5.6509514263701384E-2</c:v>
                </c:pt>
                <c:pt idx="5">
                  <c:v>7.4542924243104797E-2</c:v>
                </c:pt>
                <c:pt idx="6">
                  <c:v>6.3022608738885252E-2</c:v>
                </c:pt>
                <c:pt idx="7">
                  <c:v>8.654959143732098E-2</c:v>
                </c:pt>
                <c:pt idx="8">
                  <c:v>4.8414229601282464E-2</c:v>
                </c:pt>
                <c:pt idx="9">
                  <c:v>0.14066388590382914</c:v>
                </c:pt>
                <c:pt idx="10">
                  <c:v>-5.3729969544398765E-2</c:v>
                </c:pt>
                <c:pt idx="11">
                  <c:v>-2.2097660919732989E-2</c:v>
                </c:pt>
                <c:pt idx="12">
                  <c:v>-3.597734007859605E-2</c:v>
                </c:pt>
                <c:pt idx="13">
                  <c:v>4.2451578463072626E-2</c:v>
                </c:pt>
                <c:pt idx="14">
                  <c:v>0.13740800109307444</c:v>
                </c:pt>
                <c:pt idx="15">
                  <c:v>7.3480629000433229E-2</c:v>
                </c:pt>
                <c:pt idx="16">
                  <c:v>-0.26571364011730114</c:v>
                </c:pt>
                <c:pt idx="17">
                  <c:v>2.9210557090537072E-2</c:v>
                </c:pt>
                <c:pt idx="18">
                  <c:v>-0.26208200603836895</c:v>
                </c:pt>
                <c:pt idx="19">
                  <c:v>8.3333693990899099E-2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11-43AC-BB46-13A823C4E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8098408"/>
        <c:axId val="678104968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'11.8.1-14'!$R$71:$R$90</c:f>
              <c:numCache>
                <c:formatCode>0.00%</c:formatCode>
                <c:ptCount val="20"/>
                <c:pt idx="0">
                  <c:v>0.23260493075726768</c:v>
                </c:pt>
                <c:pt idx="1">
                  <c:v>0.23299988962946402</c:v>
                </c:pt>
                <c:pt idx="2">
                  <c:v>0.23351058506035602</c:v>
                </c:pt>
                <c:pt idx="3">
                  <c:v>0.24107300140458771</c:v>
                </c:pt>
                <c:pt idx="4">
                  <c:v>0.24119224025384864</c:v>
                </c:pt>
                <c:pt idx="5">
                  <c:v>0.24190751708554958</c:v>
                </c:pt>
                <c:pt idx="6">
                  <c:v>0.24314714115618596</c:v>
                </c:pt>
                <c:pt idx="7">
                  <c:v>0.24402935578154386</c:v>
                </c:pt>
                <c:pt idx="8">
                  <c:v>0.24568457459932505</c:v>
                </c:pt>
                <c:pt idx="9">
                  <c:v>0.24620021920995835</c:v>
                </c:pt>
                <c:pt idx="10">
                  <c:v>0.25051073571350874</c:v>
                </c:pt>
                <c:pt idx="11">
                  <c:v>0.25113347349405946</c:v>
                </c:pt>
                <c:pt idx="12">
                  <c:v>0.25123865391474437</c:v>
                </c:pt>
                <c:pt idx="13">
                  <c:v>0.25151724598841202</c:v>
                </c:pt>
                <c:pt idx="14">
                  <c:v>0.25190461372458278</c:v>
                </c:pt>
                <c:pt idx="15">
                  <c:v>0.25592781207929144</c:v>
                </c:pt>
                <c:pt idx="16">
                  <c:v>0.25706675194963896</c:v>
                </c:pt>
                <c:pt idx="17">
                  <c:v>0.27152044693644312</c:v>
                </c:pt>
                <c:pt idx="18">
                  <c:v>0.27169041959187951</c:v>
                </c:pt>
                <c:pt idx="19">
                  <c:v>0.28504089069436933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11-43AC-BB46-13A823C4EE6A}"/>
            </c:ext>
          </c:extLst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'11.8.1-14'!$S$71:$S$90</c:f>
              <c:numCache>
                <c:formatCode>0.00%</c:formatCode>
                <c:ptCount val="20"/>
                <c:pt idx="0">
                  <c:v>-0.23260493075726768</c:v>
                </c:pt>
                <c:pt idx="1">
                  <c:v>-0.23299988962946402</c:v>
                </c:pt>
                <c:pt idx="2">
                  <c:v>-0.23351058506035602</c:v>
                </c:pt>
                <c:pt idx="3">
                  <c:v>-0.24107300140458771</c:v>
                </c:pt>
                <c:pt idx="4">
                  <c:v>-0.24119224025384864</c:v>
                </c:pt>
                <c:pt idx="5">
                  <c:v>-0.24190751708554958</c:v>
                </c:pt>
                <c:pt idx="6">
                  <c:v>-0.24314714115618596</c:v>
                </c:pt>
                <c:pt idx="7">
                  <c:v>-0.24402935578154386</c:v>
                </c:pt>
                <c:pt idx="8">
                  <c:v>-0.24568457459932505</c:v>
                </c:pt>
                <c:pt idx="9">
                  <c:v>-0.24620021920995835</c:v>
                </c:pt>
                <c:pt idx="10">
                  <c:v>-0.25051073571350874</c:v>
                </c:pt>
                <c:pt idx="11">
                  <c:v>-0.25113347349405946</c:v>
                </c:pt>
                <c:pt idx="12">
                  <c:v>-0.25123865391474437</c:v>
                </c:pt>
                <c:pt idx="13">
                  <c:v>-0.25151724598841202</c:v>
                </c:pt>
                <c:pt idx="14">
                  <c:v>-0.25190461372458278</c:v>
                </c:pt>
                <c:pt idx="15">
                  <c:v>-0.25592781207929144</c:v>
                </c:pt>
                <c:pt idx="16">
                  <c:v>-0.25706675194963896</c:v>
                </c:pt>
                <c:pt idx="17">
                  <c:v>-0.27152044693644312</c:v>
                </c:pt>
                <c:pt idx="18">
                  <c:v>-0.27169041959187951</c:v>
                </c:pt>
                <c:pt idx="19">
                  <c:v>-0.28504089069436933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11-43AC-BB46-13A823C4E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8098408"/>
        <c:axId val="678104968"/>
      </c:lineChart>
      <c:catAx>
        <c:axId val="678098408"/>
        <c:scaling>
          <c:orientation val="minMax"/>
        </c:scaling>
        <c:delete val="0"/>
        <c:axPos val="b"/>
        <c:majorTickMark val="out"/>
        <c:minorTickMark val="none"/>
        <c:tickLblPos val="nextTo"/>
        <c:crossAx val="678104968"/>
        <c:crosses val="autoZero"/>
        <c:auto val="1"/>
        <c:lblAlgn val="ctr"/>
        <c:lblOffset val="100"/>
        <c:noMultiLvlLbl val="0"/>
      </c:catAx>
      <c:valAx>
        <c:axId val="678104968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678098408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overlay val="0"/>
    </c:legend>
    <c:plotVisOnly val="1"/>
    <c:dispBlanksAs val="gap"/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PACF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'11.8.1-14'!$T$70</c:f>
              <c:strCache>
                <c:ptCount val="1"/>
                <c:pt idx="0">
                  <c:v>PACF</c:v>
                </c:pt>
              </c:strCache>
            </c:strRef>
          </c:tx>
          <c:invertIfNegative val="0"/>
          <c:val>
            <c:numRef>
              <c:f>'11.8.1-14'!$T$71:$T$90</c:f>
              <c:numCache>
                <c:formatCode>0.00%</c:formatCode>
                <c:ptCount val="20"/>
                <c:pt idx="0">
                  <c:v>-4.1230415248656054E-2</c:v>
                </c:pt>
                <c:pt idx="1">
                  <c:v>4.4785719663128241E-2</c:v>
                </c:pt>
                <c:pt idx="2">
                  <c:v>-0.18189740251630895</c:v>
                </c:pt>
                <c:pt idx="3">
                  <c:v>-4.1532337453599216E-2</c:v>
                </c:pt>
                <c:pt idx="4">
                  <c:v>7.315817320713959E-2</c:v>
                </c:pt>
                <c:pt idx="5">
                  <c:v>5.1563618415018074E-2</c:v>
                </c:pt>
                <c:pt idx="6">
                  <c:v>5.1962231312083267E-2</c:v>
                </c:pt>
                <c:pt idx="7">
                  <c:v>0.11856899699814674</c:v>
                </c:pt>
                <c:pt idx="8">
                  <c:v>9.0941802745454048E-2</c:v>
                </c:pt>
                <c:pt idx="9">
                  <c:v>0.18637320803634566</c:v>
                </c:pt>
                <c:pt idx="10">
                  <c:v>1.1224976516796792E-2</c:v>
                </c:pt>
                <c:pt idx="11">
                  <c:v>8.3809815047007057E-3</c:v>
                </c:pt>
                <c:pt idx="12">
                  <c:v>2.9885180098354953E-2</c:v>
                </c:pt>
                <c:pt idx="13">
                  <c:v>1.5528230815981368E-2</c:v>
                </c:pt>
                <c:pt idx="14">
                  <c:v>0.10640938521733122</c:v>
                </c:pt>
                <c:pt idx="15">
                  <c:v>4.6605986617918108E-2</c:v>
                </c:pt>
                <c:pt idx="16">
                  <c:v>-0.30627562698419752</c:v>
                </c:pt>
                <c:pt idx="17">
                  <c:v>-2.0435616449656909E-2</c:v>
                </c:pt>
                <c:pt idx="18">
                  <c:v>-0.2826920492103584</c:v>
                </c:pt>
                <c:pt idx="19">
                  <c:v>-0.14123437061410965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FE-470D-A870-0D8E9148F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8103328"/>
        <c:axId val="678097752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'11.8.1-14'!$U$71:$U$90</c:f>
              <c:numCache>
                <c:formatCode>0.00%</c:formatCode>
                <c:ptCount val="20"/>
                <c:pt idx="0">
                  <c:v>0.23426050275873053</c:v>
                </c:pt>
                <c:pt idx="1">
                  <c:v>0.2359519362962377</c:v>
                </c:pt>
                <c:pt idx="2">
                  <c:v>0.23768054501956176</c:v>
                </c:pt>
                <c:pt idx="3">
                  <c:v>0.23944771094962836</c:v>
                </c:pt>
                <c:pt idx="4">
                  <c:v>0.24125488912282902</c:v>
                </c:pt>
                <c:pt idx="5">
                  <c:v>0.24310361262683303</c:v>
                </c:pt>
                <c:pt idx="6">
                  <c:v>0.2449954980675067</c:v>
                </c:pt>
                <c:pt idx="7">
                  <c:v>0.24693225151124881</c:v>
                </c:pt>
                <c:pt idx="8">
                  <c:v>0.24891567495238623</c:v>
                </c:pt>
                <c:pt idx="9">
                  <c:v>0.25094767336135521</c:v>
                </c:pt>
                <c:pt idx="10">
                  <c:v>0.25303026237633192</c:v>
                </c:pt>
                <c:pt idx="11">
                  <c:v>0.25516557670890594</c:v>
                </c:pt>
                <c:pt idx="12">
                  <c:v>0.25735587934348281</c:v>
                </c:pt>
                <c:pt idx="13">
                  <c:v>0.25960357162054326</c:v>
                </c:pt>
                <c:pt idx="14">
                  <c:v>0.26191120430589926</c:v>
                </c:pt>
                <c:pt idx="15">
                  <c:v>0.26428148976196242</c:v>
                </c:pt>
                <c:pt idx="16">
                  <c:v>0.26671731535307269</c:v>
                </c:pt>
                <c:pt idx="17">
                  <c:v>0.2692217582355414</c:v>
                </c:pt>
                <c:pt idx="18">
                  <c:v>0.27179810170468743</c:v>
                </c:pt>
                <c:pt idx="19">
                  <c:v>0.2744498532963619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FE-470D-A870-0D8E9148F261}"/>
            </c:ext>
          </c:extLst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'11.8.1-14'!$V$71:$V$90</c:f>
              <c:numCache>
                <c:formatCode>0.00%</c:formatCode>
                <c:ptCount val="20"/>
                <c:pt idx="0">
                  <c:v>-0.23426050275873053</c:v>
                </c:pt>
                <c:pt idx="1">
                  <c:v>-0.2359519362962377</c:v>
                </c:pt>
                <c:pt idx="2">
                  <c:v>-0.23768054501956176</c:v>
                </c:pt>
                <c:pt idx="3">
                  <c:v>-0.23944771094962836</c:v>
                </c:pt>
                <c:pt idx="4">
                  <c:v>-0.24125488912282902</c:v>
                </c:pt>
                <c:pt idx="5">
                  <c:v>-0.24310361262683303</c:v>
                </c:pt>
                <c:pt idx="6">
                  <c:v>-0.2449954980675067</c:v>
                </c:pt>
                <c:pt idx="7">
                  <c:v>-0.24693225151124881</c:v>
                </c:pt>
                <c:pt idx="8">
                  <c:v>-0.24891567495238623</c:v>
                </c:pt>
                <c:pt idx="9">
                  <c:v>-0.25094767336135521</c:v>
                </c:pt>
                <c:pt idx="10">
                  <c:v>-0.25303026237633192</c:v>
                </c:pt>
                <c:pt idx="11">
                  <c:v>-0.25516557670890594</c:v>
                </c:pt>
                <c:pt idx="12">
                  <c:v>-0.25735587934348281</c:v>
                </c:pt>
                <c:pt idx="13">
                  <c:v>-0.25960357162054326</c:v>
                </c:pt>
                <c:pt idx="14">
                  <c:v>-0.26191120430589926</c:v>
                </c:pt>
                <c:pt idx="15">
                  <c:v>-0.26428148976196242</c:v>
                </c:pt>
                <c:pt idx="16">
                  <c:v>-0.26671731535307269</c:v>
                </c:pt>
                <c:pt idx="17">
                  <c:v>-0.2692217582355414</c:v>
                </c:pt>
                <c:pt idx="18">
                  <c:v>-0.27179810170468743</c:v>
                </c:pt>
                <c:pt idx="19">
                  <c:v>-0.2744498532963619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FE-470D-A870-0D8E9148F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8103328"/>
        <c:axId val="678097752"/>
      </c:lineChart>
      <c:catAx>
        <c:axId val="678103328"/>
        <c:scaling>
          <c:orientation val="minMax"/>
        </c:scaling>
        <c:delete val="0"/>
        <c:axPos val="b"/>
        <c:majorTickMark val="out"/>
        <c:minorTickMark val="none"/>
        <c:tickLblPos val="nextTo"/>
        <c:crossAx val="678097752"/>
        <c:crosses val="autoZero"/>
        <c:auto val="1"/>
        <c:lblAlgn val="ctr"/>
        <c:lblOffset val="100"/>
        <c:noMultiLvlLbl val="0"/>
      </c:catAx>
      <c:valAx>
        <c:axId val="678097752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678103328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overlay val="0"/>
    </c:legend>
    <c:plotVisOnly val="1"/>
    <c:dispBlanksAs val="gap"/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'11.8.15-17'!$B$2</c:f>
              <c:strCache>
                <c:ptCount val="1"/>
                <c:pt idx="0">
                  <c:v>Index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'11.8.15-17'!$B$3:$B$79</c:f>
              <c:numCache>
                <c:formatCode>General</c:formatCode>
                <c:ptCount val="77"/>
                <c:pt idx="0">
                  <c:v>119.2</c:v>
                </c:pt>
                <c:pt idx="1">
                  <c:v>115.1</c:v>
                </c:pt>
                <c:pt idx="2">
                  <c:v>106.6</c:v>
                </c:pt>
                <c:pt idx="3">
                  <c:v>94.3</c:v>
                </c:pt>
                <c:pt idx="4">
                  <c:v>88</c:v>
                </c:pt>
                <c:pt idx="5">
                  <c:v>84.2</c:v>
                </c:pt>
                <c:pt idx="6">
                  <c:v>83.8</c:v>
                </c:pt>
                <c:pt idx="7">
                  <c:v>81.599999999999994</c:v>
                </c:pt>
                <c:pt idx="8">
                  <c:v>86.8</c:v>
                </c:pt>
                <c:pt idx="9">
                  <c:v>97.3</c:v>
                </c:pt>
                <c:pt idx="10">
                  <c:v>108.4</c:v>
                </c:pt>
                <c:pt idx="11">
                  <c:v>120.6</c:v>
                </c:pt>
                <c:pt idx="12">
                  <c:v>117.5</c:v>
                </c:pt>
                <c:pt idx="13">
                  <c:v>112.8</c:v>
                </c:pt>
                <c:pt idx="14">
                  <c:v>108.2</c:v>
                </c:pt>
                <c:pt idx="15">
                  <c:v>93.4</c:v>
                </c:pt>
                <c:pt idx="16">
                  <c:v>90.6</c:v>
                </c:pt>
                <c:pt idx="17">
                  <c:v>91.5</c:v>
                </c:pt>
                <c:pt idx="18">
                  <c:v>88.1</c:v>
                </c:pt>
                <c:pt idx="19">
                  <c:v>88.3</c:v>
                </c:pt>
                <c:pt idx="20">
                  <c:v>91.7</c:v>
                </c:pt>
                <c:pt idx="21">
                  <c:v>93.8</c:v>
                </c:pt>
                <c:pt idx="22">
                  <c:v>103.3</c:v>
                </c:pt>
                <c:pt idx="23">
                  <c:v>108.5</c:v>
                </c:pt>
                <c:pt idx="24">
                  <c:v>111.3</c:v>
                </c:pt>
                <c:pt idx="25">
                  <c:v>114.8</c:v>
                </c:pt>
                <c:pt idx="26">
                  <c:v>101.9</c:v>
                </c:pt>
                <c:pt idx="27">
                  <c:v>100</c:v>
                </c:pt>
                <c:pt idx="28">
                  <c:v>95</c:v>
                </c:pt>
                <c:pt idx="29">
                  <c:v>89.6</c:v>
                </c:pt>
                <c:pt idx="30">
                  <c:v>89</c:v>
                </c:pt>
                <c:pt idx="31">
                  <c:v>89.9</c:v>
                </c:pt>
                <c:pt idx="32">
                  <c:v>93.4</c:v>
                </c:pt>
                <c:pt idx="33">
                  <c:v>99.1</c:v>
                </c:pt>
                <c:pt idx="34">
                  <c:v>106.2</c:v>
                </c:pt>
                <c:pt idx="35">
                  <c:v>110.5</c:v>
                </c:pt>
                <c:pt idx="36">
                  <c:v>114.7</c:v>
                </c:pt>
                <c:pt idx="37">
                  <c:v>114.2</c:v>
                </c:pt>
                <c:pt idx="38">
                  <c:v>110.2</c:v>
                </c:pt>
                <c:pt idx="39">
                  <c:v>101.1</c:v>
                </c:pt>
                <c:pt idx="40">
                  <c:v>93.4</c:v>
                </c:pt>
                <c:pt idx="41">
                  <c:v>87.2</c:v>
                </c:pt>
                <c:pt idx="42">
                  <c:v>88.4</c:v>
                </c:pt>
                <c:pt idx="43">
                  <c:v>87.9</c:v>
                </c:pt>
                <c:pt idx="44">
                  <c:v>92.2</c:v>
                </c:pt>
                <c:pt idx="45">
                  <c:v>97.3</c:v>
                </c:pt>
                <c:pt idx="46">
                  <c:v>107.2</c:v>
                </c:pt>
                <c:pt idx="47">
                  <c:v>106</c:v>
                </c:pt>
                <c:pt idx="48">
                  <c:v>111.8</c:v>
                </c:pt>
                <c:pt idx="49">
                  <c:v>104.6</c:v>
                </c:pt>
                <c:pt idx="50">
                  <c:v>101.7</c:v>
                </c:pt>
                <c:pt idx="51">
                  <c:v>93.1</c:v>
                </c:pt>
                <c:pt idx="52">
                  <c:v>88.4</c:v>
                </c:pt>
                <c:pt idx="53">
                  <c:v>86.7</c:v>
                </c:pt>
                <c:pt idx="54">
                  <c:v>86.6</c:v>
                </c:pt>
                <c:pt idx="55">
                  <c:v>83.5</c:v>
                </c:pt>
                <c:pt idx="56">
                  <c:v>87.7</c:v>
                </c:pt>
                <c:pt idx="57">
                  <c:v>93.5</c:v>
                </c:pt>
                <c:pt idx="58">
                  <c:v>100.3</c:v>
                </c:pt>
                <c:pt idx="59">
                  <c:v>105.9</c:v>
                </c:pt>
                <c:pt idx="60">
                  <c:v>110.4</c:v>
                </c:pt>
                <c:pt idx="61">
                  <c:v>111</c:v>
                </c:pt>
                <c:pt idx="62">
                  <c:v>103.7</c:v>
                </c:pt>
                <c:pt idx="63">
                  <c:v>93.6</c:v>
                </c:pt>
                <c:pt idx="64">
                  <c:v>88.2</c:v>
                </c:pt>
                <c:pt idx="65">
                  <c:v>85.7</c:v>
                </c:pt>
                <c:pt idx="66">
                  <c:v>85.5</c:v>
                </c:pt>
                <c:pt idx="67">
                  <c:v>84</c:v>
                </c:pt>
                <c:pt idx="68">
                  <c:v>89.1</c:v>
                </c:pt>
                <c:pt idx="69">
                  <c:v>95.5</c:v>
                </c:pt>
                <c:pt idx="70">
                  <c:v>102.5</c:v>
                </c:pt>
                <c:pt idx="71">
                  <c:v>100.8</c:v>
                </c:pt>
                <c:pt idx="72">
                  <c:v>105.2</c:v>
                </c:pt>
                <c:pt idx="73">
                  <c:v>107.1</c:v>
                </c:pt>
                <c:pt idx="74">
                  <c:v>101.3</c:v>
                </c:pt>
                <c:pt idx="75">
                  <c:v>92.4</c:v>
                </c:pt>
                <c:pt idx="76">
                  <c:v>85.6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F9-44D5-8C3B-11F0145E13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56789040"/>
        <c:axId val="756787400"/>
      </c:lineChart>
      <c:catAx>
        <c:axId val="7567890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787400"/>
        <c:crosses val="autoZero"/>
        <c:auto val="1"/>
        <c:lblAlgn val="ctr"/>
        <c:lblOffset val="100"/>
        <c:noMultiLvlLbl val="0"/>
      </c:catAx>
      <c:valAx>
        <c:axId val="756787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78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ACF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'11.8.15-17'!$H$2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'11.8.15-17'!$H$3:$H$27</c:f>
              <c:numCache>
                <c:formatCode>0.00%</c:formatCode>
                <c:ptCount val="25"/>
                <c:pt idx="0">
                  <c:v>0.79783664007159005</c:v>
                </c:pt>
                <c:pt idx="1">
                  <c:v>0.42857271771990801</c:v>
                </c:pt>
                <c:pt idx="2">
                  <c:v>-1.702734166001715E-2</c:v>
                </c:pt>
                <c:pt idx="3">
                  <c:v>-0.41528791712195212</c:v>
                </c:pt>
                <c:pt idx="4">
                  <c:v>-0.6862858257893637</c:v>
                </c:pt>
                <c:pt idx="5">
                  <c:v>-0.77382221119263705</c:v>
                </c:pt>
                <c:pt idx="6">
                  <c:v>-0.65638899788129423</c:v>
                </c:pt>
                <c:pt idx="7">
                  <c:v>-0.34856671131493494</c:v>
                </c:pt>
                <c:pt idx="8">
                  <c:v>2.8107519229689595E-2</c:v>
                </c:pt>
                <c:pt idx="9">
                  <c:v>0.39290344039352254</c:v>
                </c:pt>
                <c:pt idx="10">
                  <c:v>0.66079280600838963</c:v>
                </c:pt>
                <c:pt idx="11">
                  <c:v>0.72375517109520215</c:v>
                </c:pt>
                <c:pt idx="12">
                  <c:v>0.59939312553650481</c:v>
                </c:pt>
                <c:pt idx="13">
                  <c:v>0.32910843347891333</c:v>
                </c:pt>
                <c:pt idx="14">
                  <c:v>-1.9526406996792409E-2</c:v>
                </c:pt>
                <c:pt idx="15">
                  <c:v>-0.31334150086391249</c:v>
                </c:pt>
                <c:pt idx="16">
                  <c:v>-0.52722595079198342</c:v>
                </c:pt>
                <c:pt idx="17">
                  <c:v>-0.60643542517656956</c:v>
                </c:pt>
                <c:pt idx="18">
                  <c:v>-0.52021729896849189</c:v>
                </c:pt>
                <c:pt idx="19">
                  <c:v>-0.30209323539035671</c:v>
                </c:pt>
                <c:pt idx="20">
                  <c:v>-1.1455212898625085E-2</c:v>
                </c:pt>
                <c:pt idx="21">
                  <c:v>0.28262757858650872</c:v>
                </c:pt>
                <c:pt idx="22">
                  <c:v>0.50094914489344144</c:v>
                </c:pt>
                <c:pt idx="23">
                  <c:v>0.5706064902004202</c:v>
                </c:pt>
                <c:pt idx="24">
                  <c:v>0.47974158717541993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12-4A09-8BB1-D1232811D8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9339008"/>
        <c:axId val="679341960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'11.8.15-17'!$I$3:$I$27</c:f>
              <c:numCache>
                <c:formatCode>0.00%</c:formatCode>
                <c:ptCount val="25"/>
                <c:pt idx="0">
                  <c:v>0.22335862551831343</c:v>
                </c:pt>
                <c:pt idx="1">
                  <c:v>0.33675241593928434</c:v>
                </c:pt>
                <c:pt idx="2">
                  <c:v>0.36294476038647916</c:v>
                </c:pt>
                <c:pt idx="3">
                  <c:v>0.36298461097916029</c:v>
                </c:pt>
                <c:pt idx="4">
                  <c:v>0.38596110202030504</c:v>
                </c:pt>
                <c:pt idx="5">
                  <c:v>0.44267404211202721</c:v>
                </c:pt>
                <c:pt idx="6">
                  <c:v>0.50567533632093964</c:v>
                </c:pt>
                <c:pt idx="7">
                  <c:v>0.54653143974424445</c:v>
                </c:pt>
                <c:pt idx="8">
                  <c:v>0.55751191511807707</c:v>
                </c:pt>
                <c:pt idx="9">
                  <c:v>0.55758260687950778</c:v>
                </c:pt>
                <c:pt idx="10">
                  <c:v>0.57122799944492364</c:v>
                </c:pt>
                <c:pt idx="11">
                  <c:v>0.60816878491829385</c:v>
                </c:pt>
                <c:pt idx="12">
                  <c:v>0.64971933673629201</c:v>
                </c:pt>
                <c:pt idx="13">
                  <c:v>0.67674420893710507</c:v>
                </c:pt>
                <c:pt idx="14">
                  <c:v>0.68468235807553068</c:v>
                </c:pt>
                <c:pt idx="15">
                  <c:v>0.68471013935113267</c:v>
                </c:pt>
                <c:pt idx="16">
                  <c:v>0.69182691678455832</c:v>
                </c:pt>
                <c:pt idx="17">
                  <c:v>0.71158944371903099</c:v>
                </c:pt>
                <c:pt idx="18">
                  <c:v>0.73692220818279874</c:v>
                </c:pt>
                <c:pt idx="19">
                  <c:v>0.75502112994422343</c:v>
                </c:pt>
                <c:pt idx="20">
                  <c:v>0.76102739303838352</c:v>
                </c:pt>
                <c:pt idx="21">
                  <c:v>0.76103599522862919</c:v>
                </c:pt>
                <c:pt idx="22">
                  <c:v>0.76625446160832156</c:v>
                </c:pt>
                <c:pt idx="23">
                  <c:v>0.78242266809046024</c:v>
                </c:pt>
                <c:pt idx="24">
                  <c:v>0.80291480000101967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12-4A09-8BB1-D1232811D876}"/>
            </c:ext>
          </c:extLst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'11.8.15-17'!$J$3:$J$27</c:f>
              <c:numCache>
                <c:formatCode>0.00%</c:formatCode>
                <c:ptCount val="25"/>
                <c:pt idx="0">
                  <c:v>-0.22335862551831343</c:v>
                </c:pt>
                <c:pt idx="1">
                  <c:v>-0.33675241593928434</c:v>
                </c:pt>
                <c:pt idx="2">
                  <c:v>-0.36294476038647916</c:v>
                </c:pt>
                <c:pt idx="3">
                  <c:v>-0.36298461097916029</c:v>
                </c:pt>
                <c:pt idx="4">
                  <c:v>-0.38596110202030504</c:v>
                </c:pt>
                <c:pt idx="5">
                  <c:v>-0.44267404211202721</c:v>
                </c:pt>
                <c:pt idx="6">
                  <c:v>-0.50567533632093964</c:v>
                </c:pt>
                <c:pt idx="7">
                  <c:v>-0.54653143974424445</c:v>
                </c:pt>
                <c:pt idx="8">
                  <c:v>-0.55751191511807707</c:v>
                </c:pt>
                <c:pt idx="9">
                  <c:v>-0.55758260687950778</c:v>
                </c:pt>
                <c:pt idx="10">
                  <c:v>-0.57122799944492364</c:v>
                </c:pt>
                <c:pt idx="11">
                  <c:v>-0.60816878491829385</c:v>
                </c:pt>
                <c:pt idx="12">
                  <c:v>-0.64971933673629201</c:v>
                </c:pt>
                <c:pt idx="13">
                  <c:v>-0.67674420893710507</c:v>
                </c:pt>
                <c:pt idx="14">
                  <c:v>-0.68468235807553068</c:v>
                </c:pt>
                <c:pt idx="15">
                  <c:v>-0.68471013935113267</c:v>
                </c:pt>
                <c:pt idx="16">
                  <c:v>-0.69182691678455832</c:v>
                </c:pt>
                <c:pt idx="17">
                  <c:v>-0.71158944371903099</c:v>
                </c:pt>
                <c:pt idx="18">
                  <c:v>-0.73692220818279874</c:v>
                </c:pt>
                <c:pt idx="19">
                  <c:v>-0.75502112994422343</c:v>
                </c:pt>
                <c:pt idx="20">
                  <c:v>-0.76102739303838352</c:v>
                </c:pt>
                <c:pt idx="21">
                  <c:v>-0.76103599522862919</c:v>
                </c:pt>
                <c:pt idx="22">
                  <c:v>-0.76625446160832156</c:v>
                </c:pt>
                <c:pt idx="23">
                  <c:v>-0.78242266809046024</c:v>
                </c:pt>
                <c:pt idx="24">
                  <c:v>-0.80291480000101967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12-4A09-8BB1-D1232811D8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9339008"/>
        <c:axId val="679341960"/>
      </c:lineChart>
      <c:catAx>
        <c:axId val="679339008"/>
        <c:scaling>
          <c:orientation val="minMax"/>
        </c:scaling>
        <c:delete val="0"/>
        <c:axPos val="b"/>
        <c:majorTickMark val="out"/>
        <c:minorTickMark val="none"/>
        <c:tickLblPos val="nextTo"/>
        <c:crossAx val="679341960"/>
        <c:crosses val="autoZero"/>
        <c:auto val="1"/>
        <c:lblAlgn val="ctr"/>
        <c:lblOffset val="100"/>
        <c:noMultiLvlLbl val="0"/>
      </c:catAx>
      <c:valAx>
        <c:axId val="679341960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679339008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overlay val="0"/>
    </c:legend>
    <c:plotVisOnly val="1"/>
    <c:dispBlanksAs val="gap"/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'11.2.2-4,11.2.1.1-4'!$G$6:$G$41</c:f>
              <c:numCache>
                <c:formatCode>General</c:formatCode>
                <c:ptCount val="36"/>
                <c:pt idx="0">
                  <c:v>0.97592978728774293</c:v>
                </c:pt>
                <c:pt idx="1">
                  <c:v>0.29181912775538354</c:v>
                </c:pt>
                <c:pt idx="2">
                  <c:v>0.13280435016926304</c:v>
                </c:pt>
                <c:pt idx="3">
                  <c:v>1.6300459790147468E-2</c:v>
                </c:pt>
                <c:pt idx="4">
                  <c:v>5.7782538479312195E-2</c:v>
                </c:pt>
                <c:pt idx="5">
                  <c:v>-1.9744522651282743E-2</c:v>
                </c:pt>
                <c:pt idx="6">
                  <c:v>-1.6573056886374234E-2</c:v>
                </c:pt>
                <c:pt idx="7">
                  <c:v>2.8201355697299625E-3</c:v>
                </c:pt>
                <c:pt idx="8">
                  <c:v>-2.4009324155908139E-2</c:v>
                </c:pt>
                <c:pt idx="9">
                  <c:v>-4.9897950934609692E-2</c:v>
                </c:pt>
                <c:pt idx="10">
                  <c:v>-1.4852765312850897E-2</c:v>
                </c:pt>
                <c:pt idx="11">
                  <c:v>3.9626409531395963E-2</c:v>
                </c:pt>
                <c:pt idx="12">
                  <c:v>4.2482956619323267E-3</c:v>
                </c:pt>
                <c:pt idx="13">
                  <c:v>-4.9488479846695875E-2</c:v>
                </c:pt>
                <c:pt idx="14">
                  <c:v>-3.5047297856638668E-2</c:v>
                </c:pt>
                <c:pt idx="15">
                  <c:v>5.6664443840475691E-2</c:v>
                </c:pt>
                <c:pt idx="16">
                  <c:v>1.1766091227554598E-2</c:v>
                </c:pt>
                <c:pt idx="17">
                  <c:v>2.7028875859505683E-2</c:v>
                </c:pt>
                <c:pt idx="18">
                  <c:v>-4.3080284228112414E-2</c:v>
                </c:pt>
                <c:pt idx="19">
                  <c:v>3.0184963577966673E-2</c:v>
                </c:pt>
                <c:pt idx="20">
                  <c:v>-7.2102256140320592E-2</c:v>
                </c:pt>
                <c:pt idx="21">
                  <c:v>1.3807403802886349E-2</c:v>
                </c:pt>
                <c:pt idx="22">
                  <c:v>3.628117098854404E-2</c:v>
                </c:pt>
                <c:pt idx="23">
                  <c:v>-4.0105285941885352E-2</c:v>
                </c:pt>
                <c:pt idx="24">
                  <c:v>-4.2964011226952495E-2</c:v>
                </c:pt>
                <c:pt idx="25">
                  <c:v>-3.4891810259725015E-2</c:v>
                </c:pt>
                <c:pt idx="26">
                  <c:v>2.1306932234748444E-2</c:v>
                </c:pt>
                <c:pt idx="27">
                  <c:v>1.3449819642163569E-2</c:v>
                </c:pt>
                <c:pt idx="28">
                  <c:v>-5.1722731565484917E-2</c:v>
                </c:pt>
                <c:pt idx="29">
                  <c:v>2.1848975352536808E-2</c:v>
                </c:pt>
                <c:pt idx="30">
                  <c:v>-3.2871143408680525E-2</c:v>
                </c:pt>
                <c:pt idx="31">
                  <c:v>2.5211159573067143E-2</c:v>
                </c:pt>
                <c:pt idx="32">
                  <c:v>-3.3040065947320917E-2</c:v>
                </c:pt>
                <c:pt idx="33">
                  <c:v>0.10754518998240012</c:v>
                </c:pt>
                <c:pt idx="34">
                  <c:v>-4.5308282543575787E-2</c:v>
                </c:pt>
                <c:pt idx="35">
                  <c:v>-1.8920363679610741E-3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1-4292-964F-645BE2F7F6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457280"/>
        <c:axId val="161458816"/>
      </c:barChart>
      <c:lineChart>
        <c:grouping val="standard"/>
        <c:varyColors val="0"/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'11.2.2-4,11.2.1.1-4'!$H$6:$H$41</c:f>
              <c:numCache>
                <c:formatCode>0.0000</c:formatCode>
                <c:ptCount val="36"/>
                <c:pt idx="0">
                  <c:v>5.7735026918962568E-2</c:v>
                </c:pt>
                <c:pt idx="1">
                  <c:v>5.7735026918962568E-2</c:v>
                </c:pt>
                <c:pt idx="2">
                  <c:v>5.7735026918962568E-2</c:v>
                </c:pt>
                <c:pt idx="3">
                  <c:v>5.7735026918962568E-2</c:v>
                </c:pt>
                <c:pt idx="4">
                  <c:v>5.7735026918962568E-2</c:v>
                </c:pt>
                <c:pt idx="5">
                  <c:v>5.7735026918962568E-2</c:v>
                </c:pt>
                <c:pt idx="6">
                  <c:v>5.7735026918962568E-2</c:v>
                </c:pt>
                <c:pt idx="7">
                  <c:v>5.7735026918962568E-2</c:v>
                </c:pt>
                <c:pt idx="8">
                  <c:v>5.7735026918962568E-2</c:v>
                </c:pt>
                <c:pt idx="9">
                  <c:v>5.7735026918962568E-2</c:v>
                </c:pt>
                <c:pt idx="10">
                  <c:v>5.7735026918962568E-2</c:v>
                </c:pt>
                <c:pt idx="11">
                  <c:v>5.7735026918962568E-2</c:v>
                </c:pt>
                <c:pt idx="12">
                  <c:v>5.7735026918962568E-2</c:v>
                </c:pt>
                <c:pt idx="13">
                  <c:v>5.7735026918962568E-2</c:v>
                </c:pt>
                <c:pt idx="14">
                  <c:v>5.7735026918962568E-2</c:v>
                </c:pt>
                <c:pt idx="15">
                  <c:v>5.7735026918962568E-2</c:v>
                </c:pt>
                <c:pt idx="16">
                  <c:v>5.7735026918962568E-2</c:v>
                </c:pt>
                <c:pt idx="17">
                  <c:v>5.7735026918962568E-2</c:v>
                </c:pt>
                <c:pt idx="18">
                  <c:v>5.7735026918962568E-2</c:v>
                </c:pt>
                <c:pt idx="19">
                  <c:v>5.7735026918962568E-2</c:v>
                </c:pt>
                <c:pt idx="20">
                  <c:v>5.7735026918962568E-2</c:v>
                </c:pt>
                <c:pt idx="21">
                  <c:v>5.7735026918962568E-2</c:v>
                </c:pt>
                <c:pt idx="22">
                  <c:v>5.7735026918962568E-2</c:v>
                </c:pt>
                <c:pt idx="23">
                  <c:v>5.7735026918962568E-2</c:v>
                </c:pt>
                <c:pt idx="24">
                  <c:v>5.7735026918962568E-2</c:v>
                </c:pt>
                <c:pt idx="25">
                  <c:v>5.7735026918962568E-2</c:v>
                </c:pt>
                <c:pt idx="26">
                  <c:v>5.7735026918962568E-2</c:v>
                </c:pt>
                <c:pt idx="27">
                  <c:v>5.7735026918962568E-2</c:v>
                </c:pt>
                <c:pt idx="28">
                  <c:v>5.7735026918962568E-2</c:v>
                </c:pt>
                <c:pt idx="29">
                  <c:v>5.7735026918962568E-2</c:v>
                </c:pt>
                <c:pt idx="30">
                  <c:v>5.7735026918962568E-2</c:v>
                </c:pt>
                <c:pt idx="31">
                  <c:v>5.7735026918962568E-2</c:v>
                </c:pt>
                <c:pt idx="32">
                  <c:v>5.7735026918962568E-2</c:v>
                </c:pt>
                <c:pt idx="33">
                  <c:v>5.7735026918962568E-2</c:v>
                </c:pt>
                <c:pt idx="34">
                  <c:v>5.7735026918962568E-2</c:v>
                </c:pt>
                <c:pt idx="35">
                  <c:v>5.7735026918962568E-2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81-4292-964F-645BE2F7F6CD}"/>
            </c:ext>
          </c:extLst>
        </c:ser>
        <c:ser>
          <c:idx val="2"/>
          <c:order val="2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'11.2.2-4,11.2.1.1-4'!$I$6:$I$41</c:f>
              <c:numCache>
                <c:formatCode>General</c:formatCode>
                <c:ptCount val="36"/>
                <c:pt idx="0">
                  <c:v>-5.7735026918962568E-2</c:v>
                </c:pt>
                <c:pt idx="1">
                  <c:v>-5.7735026918962568E-2</c:v>
                </c:pt>
                <c:pt idx="2">
                  <c:v>-5.7735026918962568E-2</c:v>
                </c:pt>
                <c:pt idx="3">
                  <c:v>-5.7735026918962568E-2</c:v>
                </c:pt>
                <c:pt idx="4">
                  <c:v>-5.7735026918962568E-2</c:v>
                </c:pt>
                <c:pt idx="5">
                  <c:v>-5.7735026918962568E-2</c:v>
                </c:pt>
                <c:pt idx="6">
                  <c:v>-5.7735026918962568E-2</c:v>
                </c:pt>
                <c:pt idx="7">
                  <c:v>-5.7735026918962568E-2</c:v>
                </c:pt>
                <c:pt idx="8">
                  <c:v>-5.7735026918962568E-2</c:v>
                </c:pt>
                <c:pt idx="9">
                  <c:v>-5.7735026918962568E-2</c:v>
                </c:pt>
                <c:pt idx="10">
                  <c:v>-5.7735026918962568E-2</c:v>
                </c:pt>
                <c:pt idx="11">
                  <c:v>-5.7735026918962568E-2</c:v>
                </c:pt>
                <c:pt idx="12">
                  <c:v>-5.7735026918962568E-2</c:v>
                </c:pt>
                <c:pt idx="13">
                  <c:v>-5.7735026918962568E-2</c:v>
                </c:pt>
                <c:pt idx="14">
                  <c:v>-5.7735026918962568E-2</c:v>
                </c:pt>
                <c:pt idx="15">
                  <c:v>-5.7735026918962568E-2</c:v>
                </c:pt>
                <c:pt idx="16">
                  <c:v>-5.7735026918962568E-2</c:v>
                </c:pt>
                <c:pt idx="17">
                  <c:v>-5.7735026918962568E-2</c:v>
                </c:pt>
                <c:pt idx="18">
                  <c:v>-5.7735026918962568E-2</c:v>
                </c:pt>
                <c:pt idx="19">
                  <c:v>-5.7735026918962568E-2</c:v>
                </c:pt>
                <c:pt idx="20">
                  <c:v>-5.7735026918962568E-2</c:v>
                </c:pt>
                <c:pt idx="21">
                  <c:v>-5.7735026918962568E-2</c:v>
                </c:pt>
                <c:pt idx="22">
                  <c:v>-5.7735026918962568E-2</c:v>
                </c:pt>
                <c:pt idx="23">
                  <c:v>-5.7735026918962568E-2</c:v>
                </c:pt>
                <c:pt idx="24">
                  <c:v>-5.7735026918962568E-2</c:v>
                </c:pt>
                <c:pt idx="25">
                  <c:v>-5.7735026918962568E-2</c:v>
                </c:pt>
                <c:pt idx="26">
                  <c:v>-5.7735026918962568E-2</c:v>
                </c:pt>
                <c:pt idx="27">
                  <c:v>-5.7735026918962568E-2</c:v>
                </c:pt>
                <c:pt idx="28">
                  <c:v>-5.7735026918962568E-2</c:v>
                </c:pt>
                <c:pt idx="29">
                  <c:v>-5.7735026918962568E-2</c:v>
                </c:pt>
                <c:pt idx="30">
                  <c:v>-5.7735026918962568E-2</c:v>
                </c:pt>
                <c:pt idx="31">
                  <c:v>-5.7735026918962568E-2</c:v>
                </c:pt>
                <c:pt idx="32">
                  <c:v>-5.7735026918962568E-2</c:v>
                </c:pt>
                <c:pt idx="33">
                  <c:v>-5.7735026918962568E-2</c:v>
                </c:pt>
                <c:pt idx="34">
                  <c:v>-5.7735026918962568E-2</c:v>
                </c:pt>
                <c:pt idx="35">
                  <c:v>-5.7735026918962568E-2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81-4292-964F-645BE2F7F6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457280"/>
        <c:axId val="161458816"/>
      </c:lineChart>
      <c:catAx>
        <c:axId val="161457280"/>
        <c:scaling>
          <c:orientation val="minMax"/>
        </c:scaling>
        <c:delete val="0"/>
        <c:axPos val="b"/>
        <c:majorTickMark val="out"/>
        <c:minorTickMark val="none"/>
        <c:tickLblPos val="nextTo"/>
        <c:crossAx val="161458816"/>
        <c:crosses val="autoZero"/>
        <c:auto val="1"/>
        <c:lblAlgn val="ctr"/>
        <c:lblOffset val="100"/>
        <c:noMultiLvlLbl val="0"/>
      </c:catAx>
      <c:valAx>
        <c:axId val="1614588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457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PACF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'11.8.15-17'!$K$2</c:f>
              <c:strCache>
                <c:ptCount val="1"/>
                <c:pt idx="0">
                  <c:v>PACF</c:v>
                </c:pt>
              </c:strCache>
            </c:strRef>
          </c:tx>
          <c:invertIfNegative val="0"/>
          <c:val>
            <c:numRef>
              <c:f>'11.8.15-17'!$K$3:$K$27</c:f>
              <c:numCache>
                <c:formatCode>0.00%</c:formatCode>
                <c:ptCount val="25"/>
                <c:pt idx="0">
                  <c:v>0.81404341634389821</c:v>
                </c:pt>
                <c:pt idx="1">
                  <c:v>-0.70061167708190031</c:v>
                </c:pt>
                <c:pt idx="2">
                  <c:v>-0.49976488065196628</c:v>
                </c:pt>
                <c:pt idx="3">
                  <c:v>-0.27314188745549428</c:v>
                </c:pt>
                <c:pt idx="4">
                  <c:v>-0.11147845990738392</c:v>
                </c:pt>
                <c:pt idx="5">
                  <c:v>-7.425952068829357E-2</c:v>
                </c:pt>
                <c:pt idx="6">
                  <c:v>-5.9458702620986285E-2</c:v>
                </c:pt>
                <c:pt idx="7">
                  <c:v>0.27730287373243834</c:v>
                </c:pt>
                <c:pt idx="8">
                  <c:v>6.8456504402748447E-2</c:v>
                </c:pt>
                <c:pt idx="9">
                  <c:v>0.34937433615691815</c:v>
                </c:pt>
                <c:pt idx="10">
                  <c:v>0.49409680704142189</c:v>
                </c:pt>
                <c:pt idx="11">
                  <c:v>0.129076601832843</c:v>
                </c:pt>
                <c:pt idx="12">
                  <c:v>-0.15013700866958293</c:v>
                </c:pt>
                <c:pt idx="13">
                  <c:v>-7.5120412040567422E-2</c:v>
                </c:pt>
                <c:pt idx="14">
                  <c:v>-3.0574258215459824E-2</c:v>
                </c:pt>
                <c:pt idx="15">
                  <c:v>3.4934922648361663E-2</c:v>
                </c:pt>
                <c:pt idx="16">
                  <c:v>-8.4789604047017408E-2</c:v>
                </c:pt>
                <c:pt idx="17">
                  <c:v>-3.7324427115676309E-2</c:v>
                </c:pt>
                <c:pt idx="18">
                  <c:v>-0.12243367318952735</c:v>
                </c:pt>
                <c:pt idx="19">
                  <c:v>2.8115853902742811E-2</c:v>
                </c:pt>
                <c:pt idx="20">
                  <c:v>0.19035416748512748</c:v>
                </c:pt>
                <c:pt idx="21">
                  <c:v>-4.464179765071194E-2</c:v>
                </c:pt>
                <c:pt idx="22">
                  <c:v>0.27362239917872949</c:v>
                </c:pt>
                <c:pt idx="23">
                  <c:v>5.4354418610203036E-2</c:v>
                </c:pt>
                <c:pt idx="24">
                  <c:v>-0.19100324605197014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48-4352-B795-28FE459714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9339664"/>
        <c:axId val="679340320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'11.8.15-17'!$L$3:$L$27</c:f>
              <c:numCache>
                <c:formatCode>0.00%</c:formatCode>
                <c:ptCount val="25"/>
                <c:pt idx="0">
                  <c:v>0.22482328793656337</c:v>
                </c:pt>
                <c:pt idx="1">
                  <c:v>0.22631714681523427</c:v>
                </c:pt>
                <c:pt idx="2">
                  <c:v>0.22784118522570876</c:v>
                </c:pt>
                <c:pt idx="3">
                  <c:v>0.22939643321366698</c:v>
                </c:pt>
                <c:pt idx="4">
                  <c:v>0.23098397072494628</c:v>
                </c:pt>
                <c:pt idx="5">
                  <c:v>0.23260493075726765</c:v>
                </c:pt>
                <c:pt idx="6">
                  <c:v>0.23426050275873053</c:v>
                </c:pt>
                <c:pt idx="7">
                  <c:v>0.2359519362962377</c:v>
                </c:pt>
                <c:pt idx="8">
                  <c:v>0.23768054501956176</c:v>
                </c:pt>
                <c:pt idx="9">
                  <c:v>0.23944771094962836</c:v>
                </c:pt>
                <c:pt idx="10">
                  <c:v>0.24125488912282902</c:v>
                </c:pt>
                <c:pt idx="11">
                  <c:v>0.24310361262683303</c:v>
                </c:pt>
                <c:pt idx="12">
                  <c:v>0.2449954980675067</c:v>
                </c:pt>
                <c:pt idx="13">
                  <c:v>0.24693225151124881</c:v>
                </c:pt>
                <c:pt idx="14">
                  <c:v>0.24891567495238623</c:v>
                </c:pt>
                <c:pt idx="15">
                  <c:v>0.25094767336135521</c:v>
                </c:pt>
                <c:pt idx="16">
                  <c:v>0.25303026237633192</c:v>
                </c:pt>
                <c:pt idx="17">
                  <c:v>0.25516557670890594</c:v>
                </c:pt>
                <c:pt idx="18">
                  <c:v>0.25735587934348281</c:v>
                </c:pt>
                <c:pt idx="19">
                  <c:v>0.25960357162054326</c:v>
                </c:pt>
                <c:pt idx="20">
                  <c:v>0.26191120430589926</c:v>
                </c:pt>
                <c:pt idx="21">
                  <c:v>0.26428148976196242</c:v>
                </c:pt>
                <c:pt idx="22">
                  <c:v>0.26671731535307269</c:v>
                </c:pt>
                <c:pt idx="23">
                  <c:v>0.2692217582355414</c:v>
                </c:pt>
                <c:pt idx="24">
                  <c:v>0.27179810170468743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48-4352-B795-28FE4597145E}"/>
            </c:ext>
          </c:extLst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'11.8.15-17'!$M$3:$M$27</c:f>
              <c:numCache>
                <c:formatCode>0.00%</c:formatCode>
                <c:ptCount val="25"/>
                <c:pt idx="0">
                  <c:v>-0.22482328793656337</c:v>
                </c:pt>
                <c:pt idx="1">
                  <c:v>-0.22631714681523427</c:v>
                </c:pt>
                <c:pt idx="2">
                  <c:v>-0.22784118522570876</c:v>
                </c:pt>
                <c:pt idx="3">
                  <c:v>-0.22939643321366698</c:v>
                </c:pt>
                <c:pt idx="4">
                  <c:v>-0.23098397072494628</c:v>
                </c:pt>
                <c:pt idx="5">
                  <c:v>-0.23260493075726765</c:v>
                </c:pt>
                <c:pt idx="6">
                  <c:v>-0.23426050275873053</c:v>
                </c:pt>
                <c:pt idx="7">
                  <c:v>-0.2359519362962377</c:v>
                </c:pt>
                <c:pt idx="8">
                  <c:v>-0.23768054501956176</c:v>
                </c:pt>
                <c:pt idx="9">
                  <c:v>-0.23944771094962836</c:v>
                </c:pt>
                <c:pt idx="10">
                  <c:v>-0.24125488912282902</c:v>
                </c:pt>
                <c:pt idx="11">
                  <c:v>-0.24310361262683303</c:v>
                </c:pt>
                <c:pt idx="12">
                  <c:v>-0.2449954980675067</c:v>
                </c:pt>
                <c:pt idx="13">
                  <c:v>-0.24693225151124881</c:v>
                </c:pt>
                <c:pt idx="14">
                  <c:v>-0.24891567495238623</c:v>
                </c:pt>
                <c:pt idx="15">
                  <c:v>-0.25094767336135521</c:v>
                </c:pt>
                <c:pt idx="16">
                  <c:v>-0.25303026237633192</c:v>
                </c:pt>
                <c:pt idx="17">
                  <c:v>-0.25516557670890594</c:v>
                </c:pt>
                <c:pt idx="18">
                  <c:v>-0.25735587934348281</c:v>
                </c:pt>
                <c:pt idx="19">
                  <c:v>-0.25960357162054326</c:v>
                </c:pt>
                <c:pt idx="20">
                  <c:v>-0.26191120430589926</c:v>
                </c:pt>
                <c:pt idx="21">
                  <c:v>-0.26428148976196242</c:v>
                </c:pt>
                <c:pt idx="22">
                  <c:v>-0.26671731535307269</c:v>
                </c:pt>
                <c:pt idx="23">
                  <c:v>-0.2692217582355414</c:v>
                </c:pt>
                <c:pt idx="24">
                  <c:v>-0.27179810170468743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48-4352-B795-28FE459714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9339664"/>
        <c:axId val="679340320"/>
      </c:lineChart>
      <c:catAx>
        <c:axId val="679339664"/>
        <c:scaling>
          <c:orientation val="minMax"/>
        </c:scaling>
        <c:delete val="0"/>
        <c:axPos val="b"/>
        <c:majorTickMark val="out"/>
        <c:minorTickMark val="none"/>
        <c:tickLblPos val="nextTo"/>
        <c:crossAx val="679340320"/>
        <c:crosses val="autoZero"/>
        <c:auto val="1"/>
        <c:lblAlgn val="ctr"/>
        <c:lblOffset val="100"/>
        <c:noMultiLvlLbl val="0"/>
      </c:catAx>
      <c:valAx>
        <c:axId val="679340320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679339664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overlay val="0"/>
    </c:legend>
    <c:plotVisOnly val="1"/>
    <c:dispBlanksAs val="gap"/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'11.8.18-22'!$B$2</c:f>
              <c:strCache>
                <c:ptCount val="1"/>
                <c:pt idx="0">
                  <c:v>Index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'11.8.18-22'!$B$3:$B$79</c:f>
              <c:numCache>
                <c:formatCode>General</c:formatCode>
                <c:ptCount val="77"/>
                <c:pt idx="0">
                  <c:v>119.2</c:v>
                </c:pt>
                <c:pt idx="1">
                  <c:v>115.1</c:v>
                </c:pt>
                <c:pt idx="2">
                  <c:v>106.6</c:v>
                </c:pt>
                <c:pt idx="3">
                  <c:v>94.3</c:v>
                </c:pt>
                <c:pt idx="4">
                  <c:v>88</c:v>
                </c:pt>
                <c:pt idx="5">
                  <c:v>84.2</c:v>
                </c:pt>
                <c:pt idx="6">
                  <c:v>83.8</c:v>
                </c:pt>
                <c:pt idx="7">
                  <c:v>81.599999999999994</c:v>
                </c:pt>
                <c:pt idx="8">
                  <c:v>86.8</c:v>
                </c:pt>
                <c:pt idx="9">
                  <c:v>97.3</c:v>
                </c:pt>
                <c:pt idx="10">
                  <c:v>108.4</c:v>
                </c:pt>
                <c:pt idx="11">
                  <c:v>120.6</c:v>
                </c:pt>
                <c:pt idx="12">
                  <c:v>117.5</c:v>
                </c:pt>
                <c:pt idx="13">
                  <c:v>112.8</c:v>
                </c:pt>
                <c:pt idx="14">
                  <c:v>108.2</c:v>
                </c:pt>
                <c:pt idx="15">
                  <c:v>93.4</c:v>
                </c:pt>
                <c:pt idx="16">
                  <c:v>90.6</c:v>
                </c:pt>
                <c:pt idx="17">
                  <c:v>91.5</c:v>
                </c:pt>
                <c:pt idx="18">
                  <c:v>88.1</c:v>
                </c:pt>
                <c:pt idx="19">
                  <c:v>88.3</c:v>
                </c:pt>
                <c:pt idx="20">
                  <c:v>91.7</c:v>
                </c:pt>
                <c:pt idx="21">
                  <c:v>93.8</c:v>
                </c:pt>
                <c:pt idx="22">
                  <c:v>103.3</c:v>
                </c:pt>
                <c:pt idx="23">
                  <c:v>108.5</c:v>
                </c:pt>
                <c:pt idx="24">
                  <c:v>111.3</c:v>
                </c:pt>
                <c:pt idx="25">
                  <c:v>114.8</c:v>
                </c:pt>
                <c:pt idx="26">
                  <c:v>101.9</c:v>
                </c:pt>
                <c:pt idx="27">
                  <c:v>100</c:v>
                </c:pt>
                <c:pt idx="28">
                  <c:v>95</c:v>
                </c:pt>
                <c:pt idx="29">
                  <c:v>89.6</c:v>
                </c:pt>
                <c:pt idx="30">
                  <c:v>89</c:v>
                </c:pt>
                <c:pt idx="31">
                  <c:v>89.9</c:v>
                </c:pt>
                <c:pt idx="32">
                  <c:v>93.4</c:v>
                </c:pt>
                <c:pt idx="33">
                  <c:v>99.1</c:v>
                </c:pt>
                <c:pt idx="34">
                  <c:v>106.2</c:v>
                </c:pt>
                <c:pt idx="35">
                  <c:v>110.5</c:v>
                </c:pt>
                <c:pt idx="36">
                  <c:v>114.7</c:v>
                </c:pt>
                <c:pt idx="37">
                  <c:v>114.2</c:v>
                </c:pt>
                <c:pt idx="38">
                  <c:v>110.2</c:v>
                </c:pt>
                <c:pt idx="39">
                  <c:v>101.1</c:v>
                </c:pt>
                <c:pt idx="40">
                  <c:v>93.4</c:v>
                </c:pt>
                <c:pt idx="41">
                  <c:v>87.2</c:v>
                </c:pt>
                <c:pt idx="42">
                  <c:v>88.4</c:v>
                </c:pt>
                <c:pt idx="43">
                  <c:v>87.9</c:v>
                </c:pt>
                <c:pt idx="44">
                  <c:v>92.2</c:v>
                </c:pt>
                <c:pt idx="45">
                  <c:v>97.3</c:v>
                </c:pt>
                <c:pt idx="46">
                  <c:v>107.2</c:v>
                </c:pt>
                <c:pt idx="47">
                  <c:v>106</c:v>
                </c:pt>
                <c:pt idx="48">
                  <c:v>111.8</c:v>
                </c:pt>
                <c:pt idx="49">
                  <c:v>104.6</c:v>
                </c:pt>
                <c:pt idx="50">
                  <c:v>101.7</c:v>
                </c:pt>
                <c:pt idx="51">
                  <c:v>93.1</c:v>
                </c:pt>
                <c:pt idx="52">
                  <c:v>88.4</c:v>
                </c:pt>
                <c:pt idx="53">
                  <c:v>86.7</c:v>
                </c:pt>
                <c:pt idx="54">
                  <c:v>86.6</c:v>
                </c:pt>
                <c:pt idx="55">
                  <c:v>83.5</c:v>
                </c:pt>
                <c:pt idx="56">
                  <c:v>87.7</c:v>
                </c:pt>
                <c:pt idx="57">
                  <c:v>93.5</c:v>
                </c:pt>
                <c:pt idx="58">
                  <c:v>100.3</c:v>
                </c:pt>
                <c:pt idx="59">
                  <c:v>105.9</c:v>
                </c:pt>
                <c:pt idx="60">
                  <c:v>110.4</c:v>
                </c:pt>
                <c:pt idx="61">
                  <c:v>111</c:v>
                </c:pt>
                <c:pt idx="62">
                  <c:v>103.7</c:v>
                </c:pt>
                <c:pt idx="63">
                  <c:v>93.6</c:v>
                </c:pt>
                <c:pt idx="64">
                  <c:v>88.2</c:v>
                </c:pt>
                <c:pt idx="65">
                  <c:v>85.7</c:v>
                </c:pt>
                <c:pt idx="66">
                  <c:v>85.5</c:v>
                </c:pt>
                <c:pt idx="67">
                  <c:v>84</c:v>
                </c:pt>
                <c:pt idx="68">
                  <c:v>89.1</c:v>
                </c:pt>
                <c:pt idx="69">
                  <c:v>95.5</c:v>
                </c:pt>
                <c:pt idx="70">
                  <c:v>102.5</c:v>
                </c:pt>
                <c:pt idx="71">
                  <c:v>100.8</c:v>
                </c:pt>
                <c:pt idx="72">
                  <c:v>105.2</c:v>
                </c:pt>
                <c:pt idx="73">
                  <c:v>107.1</c:v>
                </c:pt>
                <c:pt idx="74">
                  <c:v>101.3</c:v>
                </c:pt>
                <c:pt idx="75">
                  <c:v>92.4</c:v>
                </c:pt>
                <c:pt idx="76">
                  <c:v>85.6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AF-484D-8139-D01927F70145}"/>
            </c:ext>
          </c:extLst>
        </c:ser>
        <c:ser>
          <c:idx val="1"/>
          <c:order val="1"/>
          <c:tx>
            <c:strRef>
              <c:f>'11.8.18-22'!$C$2</c:f>
              <c:strCache>
                <c:ptCount val="1"/>
                <c:pt idx="0">
                  <c:v>Forecast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'11.8.18-22'!$C$3:$C$79</c:f>
              <c:numCache>
                <c:formatCode>General</c:formatCode>
                <c:ptCount val="7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113.30109809814722</c:v>
                </c:pt>
                <c:pt idx="14">
                  <c:v>104.87456010942154</c:v>
                </c:pt>
                <c:pt idx="15">
                  <c:v>94.750301865459875</c:v>
                </c:pt>
                <c:pt idx="16">
                  <c:v>88.026050215972546</c:v>
                </c:pt>
                <c:pt idx="17">
                  <c:v>86.592947458881667</c:v>
                </c:pt>
                <c:pt idx="18">
                  <c:v>89.707352058025137</c:v>
                </c:pt>
                <c:pt idx="19">
                  <c:v>86.801365009924396</c:v>
                </c:pt>
                <c:pt idx="20">
                  <c:v>92.762721189309246</c:v>
                </c:pt>
                <c:pt idx="21">
                  <c:v>101.57320928676468</c:v>
                </c:pt>
                <c:pt idx="22">
                  <c:v>106.50775613139923</c:v>
                </c:pt>
                <c:pt idx="23">
                  <c:v>115.03814372190243</c:v>
                </c:pt>
                <c:pt idx="24">
                  <c:v>107.51137586124386</c:v>
                </c:pt>
                <c:pt idx="25">
                  <c:v>105.89153370492221</c:v>
                </c:pt>
                <c:pt idx="26">
                  <c:v>106.42376784171951</c:v>
                </c:pt>
                <c:pt idx="27">
                  <c:v>89.947735815113887</c:v>
                </c:pt>
                <c:pt idx="28">
                  <c:v>92.816873810127333</c:v>
                </c:pt>
                <c:pt idx="29">
                  <c:v>93.855973083008081</c:v>
                </c:pt>
                <c:pt idx="30">
                  <c:v>88.537230264679494</c:v>
                </c:pt>
                <c:pt idx="31">
                  <c:v>87.812242405535784</c:v>
                </c:pt>
                <c:pt idx="32">
                  <c:v>93.627711951237771</c:v>
                </c:pt>
                <c:pt idx="33">
                  <c:v>99.31834469218704</c:v>
                </c:pt>
                <c:pt idx="34">
                  <c:v>109.24864865446871</c:v>
                </c:pt>
                <c:pt idx="35">
                  <c:v>115.08949179830712</c:v>
                </c:pt>
                <c:pt idx="36">
                  <c:v>111.83887209712302</c:v>
                </c:pt>
                <c:pt idx="37">
                  <c:v>113.1470335573559</c:v>
                </c:pt>
                <c:pt idx="38">
                  <c:v>104.84223980279383</c:v>
                </c:pt>
                <c:pt idx="39">
                  <c:v>100.7585830049664</c:v>
                </c:pt>
                <c:pt idx="40">
                  <c:v>96.80307590262737</c:v>
                </c:pt>
                <c:pt idx="41">
                  <c:v>91.172234538018017</c:v>
                </c:pt>
                <c:pt idx="42">
                  <c:v>86.45724827981681</c:v>
                </c:pt>
                <c:pt idx="43">
                  <c:v>87.834076121129385</c:v>
                </c:pt>
                <c:pt idx="44">
                  <c:v>91.778709351603965</c:v>
                </c:pt>
                <c:pt idx="45">
                  <c:v>97.358797626754637</c:v>
                </c:pt>
                <c:pt idx="46">
                  <c:v>105.9479552279083</c:v>
                </c:pt>
                <c:pt idx="47">
                  <c:v>112.81888967634733</c:v>
                </c:pt>
                <c:pt idx="48">
                  <c:v>110.21940901785189</c:v>
                </c:pt>
                <c:pt idx="49">
                  <c:v>110.89385849182121</c:v>
                </c:pt>
                <c:pt idx="50">
                  <c:v>99.077484685038584</c:v>
                </c:pt>
                <c:pt idx="51">
                  <c:v>92.77425462150596</c:v>
                </c:pt>
                <c:pt idx="52">
                  <c:v>87.178225573044557</c:v>
                </c:pt>
                <c:pt idx="53">
                  <c:v>83.264969565103655</c:v>
                </c:pt>
                <c:pt idx="54">
                  <c:v>85.782113973495925</c:v>
                </c:pt>
                <c:pt idx="55">
                  <c:v>86.466002297724032</c:v>
                </c:pt>
                <c:pt idx="56">
                  <c:v>88.191272489293482</c:v>
                </c:pt>
                <c:pt idx="57">
                  <c:v>92.885248988333998</c:v>
                </c:pt>
                <c:pt idx="58">
                  <c:v>102.38253458435322</c:v>
                </c:pt>
                <c:pt idx="59">
                  <c:v>103.22061945978349</c:v>
                </c:pt>
                <c:pt idx="60">
                  <c:v>109.34039748747153</c:v>
                </c:pt>
                <c:pt idx="61">
                  <c:v>106.82313776115843</c:v>
                </c:pt>
                <c:pt idx="62">
                  <c:v>105.15013997725566</c:v>
                </c:pt>
                <c:pt idx="63">
                  <c:v>95.908775473431504</c:v>
                </c:pt>
                <c:pt idx="64">
                  <c:v>88.391652115881669</c:v>
                </c:pt>
                <c:pt idx="65">
                  <c:v>84.624080309333948</c:v>
                </c:pt>
                <c:pt idx="66">
                  <c:v>85.46048202129036</c:v>
                </c:pt>
                <c:pt idx="67">
                  <c:v>83.975435107804714</c:v>
                </c:pt>
                <c:pt idx="68">
                  <c:v>88.079495585691689</c:v>
                </c:pt>
                <c:pt idx="69">
                  <c:v>94.32294054127145</c:v>
                </c:pt>
                <c:pt idx="70">
                  <c:v>103.33477653010794</c:v>
                </c:pt>
                <c:pt idx="71">
                  <c:v>106.21681193228359</c:v>
                </c:pt>
                <c:pt idx="72">
                  <c:v>106.58292097555139</c:v>
                </c:pt>
                <c:pt idx="73">
                  <c:v>103.224412749067</c:v>
                </c:pt>
                <c:pt idx="74">
                  <c:v>100.35499794602561</c:v>
                </c:pt>
                <c:pt idx="75">
                  <c:v>92.064310907119918</c:v>
                </c:pt>
                <c:pt idx="76">
                  <c:v>86.886910022448291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AF-484D-8139-D01927F70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3424112"/>
        <c:axId val="733428704"/>
      </c:lineChart>
      <c:catAx>
        <c:axId val="7334241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3428704"/>
        <c:crosses val="autoZero"/>
        <c:auto val="1"/>
        <c:lblAlgn val="ctr"/>
        <c:lblOffset val="100"/>
        <c:noMultiLvlLbl val="0"/>
      </c:catAx>
      <c:valAx>
        <c:axId val="73342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3424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Forecast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'11.8.18-22'!$B$2</c:f>
              <c:strCache>
                <c:ptCount val="1"/>
                <c:pt idx="0">
                  <c:v>Index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'11.8.18-22'!$B$3:$B$91</c:f>
              <c:numCache>
                <c:formatCode>General</c:formatCode>
                <c:ptCount val="89"/>
                <c:pt idx="0">
                  <c:v>119.2</c:v>
                </c:pt>
                <c:pt idx="1">
                  <c:v>115.1</c:v>
                </c:pt>
                <c:pt idx="2">
                  <c:v>106.6</c:v>
                </c:pt>
                <c:pt idx="3">
                  <c:v>94.3</c:v>
                </c:pt>
                <c:pt idx="4">
                  <c:v>88</c:v>
                </c:pt>
                <c:pt idx="5">
                  <c:v>84.2</c:v>
                </c:pt>
                <c:pt idx="6">
                  <c:v>83.8</c:v>
                </c:pt>
                <c:pt idx="7">
                  <c:v>81.599999999999994</c:v>
                </c:pt>
                <c:pt idx="8">
                  <c:v>86.8</c:v>
                </c:pt>
                <c:pt idx="9">
                  <c:v>97.3</c:v>
                </c:pt>
                <c:pt idx="10">
                  <c:v>108.4</c:v>
                </c:pt>
                <c:pt idx="11">
                  <c:v>120.6</c:v>
                </c:pt>
                <c:pt idx="12">
                  <c:v>117.5</c:v>
                </c:pt>
                <c:pt idx="13">
                  <c:v>112.8</c:v>
                </c:pt>
                <c:pt idx="14">
                  <c:v>108.2</c:v>
                </c:pt>
                <c:pt idx="15">
                  <c:v>93.4</c:v>
                </c:pt>
                <c:pt idx="16">
                  <c:v>90.6</c:v>
                </c:pt>
                <c:pt idx="17">
                  <c:v>91.5</c:v>
                </c:pt>
                <c:pt idx="18">
                  <c:v>88.1</c:v>
                </c:pt>
                <c:pt idx="19">
                  <c:v>88.3</c:v>
                </c:pt>
                <c:pt idx="20">
                  <c:v>91.7</c:v>
                </c:pt>
                <c:pt idx="21">
                  <c:v>93.8</c:v>
                </c:pt>
                <c:pt idx="22">
                  <c:v>103.3</c:v>
                </c:pt>
                <c:pt idx="23">
                  <c:v>108.5</c:v>
                </c:pt>
                <c:pt idx="24">
                  <c:v>111.3</c:v>
                </c:pt>
                <c:pt idx="25">
                  <c:v>114.8</c:v>
                </c:pt>
                <c:pt idx="26">
                  <c:v>101.9</c:v>
                </c:pt>
                <c:pt idx="27">
                  <c:v>100</c:v>
                </c:pt>
                <c:pt idx="28">
                  <c:v>95</c:v>
                </c:pt>
                <c:pt idx="29">
                  <c:v>89.6</c:v>
                </c:pt>
                <c:pt idx="30">
                  <c:v>89</c:v>
                </c:pt>
                <c:pt idx="31">
                  <c:v>89.9</c:v>
                </c:pt>
                <c:pt idx="32">
                  <c:v>93.4</c:v>
                </c:pt>
                <c:pt idx="33">
                  <c:v>99.1</c:v>
                </c:pt>
                <c:pt idx="34">
                  <c:v>106.2</c:v>
                </c:pt>
                <c:pt idx="35">
                  <c:v>110.5</c:v>
                </c:pt>
                <c:pt idx="36">
                  <c:v>114.7</c:v>
                </c:pt>
                <c:pt idx="37">
                  <c:v>114.2</c:v>
                </c:pt>
                <c:pt idx="38">
                  <c:v>110.2</c:v>
                </c:pt>
                <c:pt idx="39">
                  <c:v>101.1</c:v>
                </c:pt>
                <c:pt idx="40">
                  <c:v>93.4</c:v>
                </c:pt>
                <c:pt idx="41">
                  <c:v>87.2</c:v>
                </c:pt>
                <c:pt idx="42">
                  <c:v>88.4</c:v>
                </c:pt>
                <c:pt idx="43">
                  <c:v>87.9</c:v>
                </c:pt>
                <c:pt idx="44">
                  <c:v>92.2</c:v>
                </c:pt>
                <c:pt idx="45">
                  <c:v>97.3</c:v>
                </c:pt>
                <c:pt idx="46">
                  <c:v>107.2</c:v>
                </c:pt>
                <c:pt idx="47">
                  <c:v>106</c:v>
                </c:pt>
                <c:pt idx="48">
                  <c:v>111.8</c:v>
                </c:pt>
                <c:pt idx="49">
                  <c:v>104.6</c:v>
                </c:pt>
                <c:pt idx="50">
                  <c:v>101.7</c:v>
                </c:pt>
                <c:pt idx="51">
                  <c:v>93.1</c:v>
                </c:pt>
                <c:pt idx="52">
                  <c:v>88.4</c:v>
                </c:pt>
                <c:pt idx="53">
                  <c:v>86.7</c:v>
                </c:pt>
                <c:pt idx="54">
                  <c:v>86.6</c:v>
                </c:pt>
                <c:pt idx="55">
                  <c:v>83.5</c:v>
                </c:pt>
                <c:pt idx="56">
                  <c:v>87.7</c:v>
                </c:pt>
                <c:pt idx="57">
                  <c:v>93.5</c:v>
                </c:pt>
                <c:pt idx="58">
                  <c:v>100.3</c:v>
                </c:pt>
                <c:pt idx="59">
                  <c:v>105.9</c:v>
                </c:pt>
                <c:pt idx="60">
                  <c:v>110.4</c:v>
                </c:pt>
                <c:pt idx="61">
                  <c:v>111</c:v>
                </c:pt>
                <c:pt idx="62">
                  <c:v>103.7</c:v>
                </c:pt>
                <c:pt idx="63">
                  <c:v>93.6</c:v>
                </c:pt>
                <c:pt idx="64">
                  <c:v>88.2</c:v>
                </c:pt>
                <c:pt idx="65">
                  <c:v>85.7</c:v>
                </c:pt>
                <c:pt idx="66">
                  <c:v>85.5</c:v>
                </c:pt>
                <c:pt idx="67">
                  <c:v>84</c:v>
                </c:pt>
                <c:pt idx="68">
                  <c:v>89.1</c:v>
                </c:pt>
                <c:pt idx="69">
                  <c:v>95.5</c:v>
                </c:pt>
                <c:pt idx="70">
                  <c:v>102.5</c:v>
                </c:pt>
                <c:pt idx="71">
                  <c:v>100.8</c:v>
                </c:pt>
                <c:pt idx="72">
                  <c:v>105.2</c:v>
                </c:pt>
                <c:pt idx="73">
                  <c:v>107.1</c:v>
                </c:pt>
                <c:pt idx="74">
                  <c:v>101.3</c:v>
                </c:pt>
                <c:pt idx="75">
                  <c:v>92.4</c:v>
                </c:pt>
                <c:pt idx="76">
                  <c:v>85.6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F9-435E-B40E-EC66B8454FC7}"/>
            </c:ext>
          </c:extLst>
        </c:ser>
        <c:ser>
          <c:idx val="2"/>
          <c:order val="1"/>
          <c:tx>
            <c:strRef>
              <c:f>'11.8.18-22'!$D$2</c:f>
              <c:strCache>
                <c:ptCount val="1"/>
                <c:pt idx="0">
                  <c:v>UL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'11.8.18-22'!$D$3:$D$91</c:f>
              <c:numCache>
                <c:formatCode>General</c:formatCode>
                <c:ptCount val="89"/>
                <c:pt idx="77">
                  <c:v>89.830822386184366</c:v>
                </c:pt>
                <c:pt idx="78">
                  <c:v>93.492548506233433</c:v>
                </c:pt>
                <c:pt idx="79">
                  <c:v>94.813894302219424</c:v>
                </c:pt>
                <c:pt idx="80">
                  <c:v>101.84774184160977</c:v>
                </c:pt>
                <c:pt idx="81">
                  <c:v>109.8594229482395</c:v>
                </c:pt>
                <c:pt idx="82">
                  <c:v>119.16845955945476</c:v>
                </c:pt>
                <c:pt idx="83">
                  <c:v>122.10101525992617</c:v>
                </c:pt>
                <c:pt idx="84">
                  <c:v>128.28008198761842</c:v>
                </c:pt>
                <c:pt idx="85">
                  <c:v>129.92589681165973</c:v>
                </c:pt>
                <c:pt idx="86">
                  <c:v>125.38997031296744</c:v>
                </c:pt>
                <c:pt idx="87">
                  <c:v>117.58075697343145</c:v>
                </c:pt>
                <c:pt idx="88">
                  <c:v>112.80798345995181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F9-435E-B40E-EC66B8454FC7}"/>
            </c:ext>
          </c:extLst>
        </c:ser>
        <c:ser>
          <c:idx val="3"/>
          <c:order val="2"/>
          <c:tx>
            <c:strRef>
              <c:f>'11.8.18-22'!$E$2</c:f>
              <c:strCache>
                <c:ptCount val="1"/>
                <c:pt idx="0">
                  <c:v>LL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'11.8.18-22'!$E$3:$E$91</c:f>
              <c:numCache>
                <c:formatCode>General</c:formatCode>
                <c:ptCount val="89"/>
                <c:pt idx="77">
                  <c:v>76.389884829670365</c:v>
                </c:pt>
                <c:pt idx="78">
                  <c:v>72.308345065835383</c:v>
                </c:pt>
                <c:pt idx="79">
                  <c:v>67.61904560621285</c:v>
                </c:pt>
                <c:pt idx="80">
                  <c:v>69.665053543701902</c:v>
                </c:pt>
                <c:pt idx="81">
                  <c:v>73.347211518477437</c:v>
                </c:pt>
                <c:pt idx="82">
                  <c:v>78.784708410557329</c:v>
                </c:pt>
                <c:pt idx="83">
                  <c:v>78.184957410286117</c:v>
                </c:pt>
                <c:pt idx="84">
                  <c:v>81.095249502186661</c:v>
                </c:pt>
                <c:pt idx="85">
                  <c:v>79.684476834677412</c:v>
                </c:pt>
                <c:pt idx="86">
                  <c:v>72.267536491417772</c:v>
                </c:pt>
                <c:pt idx="87">
                  <c:v>61.725713685152336</c:v>
                </c:pt>
                <c:pt idx="88">
                  <c:v>54.347921958905985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F9-435E-B40E-EC66B8454FC7}"/>
            </c:ext>
          </c:extLst>
        </c:ser>
        <c:ser>
          <c:idx val="1"/>
          <c:order val="3"/>
          <c:tx>
            <c:strRef>
              <c:f>'11.8.18-22'!$C$2</c:f>
              <c:strCache>
                <c:ptCount val="1"/>
                <c:pt idx="0">
                  <c:v>Forecast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'11.8.18-22'!$C$3:$C$91</c:f>
              <c:numCache>
                <c:formatCode>General</c:formatCode>
                <c:ptCount val="89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113.30109809814722</c:v>
                </c:pt>
                <c:pt idx="14">
                  <c:v>104.87456010942154</c:v>
                </c:pt>
                <c:pt idx="15">
                  <c:v>94.750301865459875</c:v>
                </c:pt>
                <c:pt idx="16">
                  <c:v>88.026050215972546</c:v>
                </c:pt>
                <c:pt idx="17">
                  <c:v>86.592947458881667</c:v>
                </c:pt>
                <c:pt idx="18">
                  <c:v>89.707352058025137</c:v>
                </c:pt>
                <c:pt idx="19">
                  <c:v>86.801365009924396</c:v>
                </c:pt>
                <c:pt idx="20">
                  <c:v>92.762721189309246</c:v>
                </c:pt>
                <c:pt idx="21">
                  <c:v>101.57320928676468</c:v>
                </c:pt>
                <c:pt idx="22">
                  <c:v>106.50775613139923</c:v>
                </c:pt>
                <c:pt idx="23">
                  <c:v>115.03814372190243</c:v>
                </c:pt>
                <c:pt idx="24">
                  <c:v>107.51137586124386</c:v>
                </c:pt>
                <c:pt idx="25">
                  <c:v>105.89153370492221</c:v>
                </c:pt>
                <c:pt idx="26">
                  <c:v>106.42376784171951</c:v>
                </c:pt>
                <c:pt idx="27">
                  <c:v>89.947735815113887</c:v>
                </c:pt>
                <c:pt idx="28">
                  <c:v>92.816873810127333</c:v>
                </c:pt>
                <c:pt idx="29">
                  <c:v>93.855973083008081</c:v>
                </c:pt>
                <c:pt idx="30">
                  <c:v>88.537230264679494</c:v>
                </c:pt>
                <c:pt idx="31">
                  <c:v>87.812242405535784</c:v>
                </c:pt>
                <c:pt idx="32">
                  <c:v>93.627711951237771</c:v>
                </c:pt>
                <c:pt idx="33">
                  <c:v>99.31834469218704</c:v>
                </c:pt>
                <c:pt idx="34">
                  <c:v>109.24864865446871</c:v>
                </c:pt>
                <c:pt idx="35">
                  <c:v>115.08949179830712</c:v>
                </c:pt>
                <c:pt idx="36">
                  <c:v>111.83887209712302</c:v>
                </c:pt>
                <c:pt idx="37">
                  <c:v>113.1470335573559</c:v>
                </c:pt>
                <c:pt idx="38">
                  <c:v>104.84223980279383</c:v>
                </c:pt>
                <c:pt idx="39">
                  <c:v>100.7585830049664</c:v>
                </c:pt>
                <c:pt idx="40">
                  <c:v>96.80307590262737</c:v>
                </c:pt>
                <c:pt idx="41">
                  <c:v>91.172234538018017</c:v>
                </c:pt>
                <c:pt idx="42">
                  <c:v>86.45724827981681</c:v>
                </c:pt>
                <c:pt idx="43">
                  <c:v>87.834076121129385</c:v>
                </c:pt>
                <c:pt idx="44">
                  <c:v>91.778709351603965</c:v>
                </c:pt>
                <c:pt idx="45">
                  <c:v>97.358797626754637</c:v>
                </c:pt>
                <c:pt idx="46">
                  <c:v>105.9479552279083</c:v>
                </c:pt>
                <c:pt idx="47">
                  <c:v>112.81888967634733</c:v>
                </c:pt>
                <c:pt idx="48">
                  <c:v>110.21940901785189</c:v>
                </c:pt>
                <c:pt idx="49">
                  <c:v>110.89385849182121</c:v>
                </c:pt>
                <c:pt idx="50">
                  <c:v>99.077484685038584</c:v>
                </c:pt>
                <c:pt idx="51">
                  <c:v>92.77425462150596</c:v>
                </c:pt>
                <c:pt idx="52">
                  <c:v>87.178225573044557</c:v>
                </c:pt>
                <c:pt idx="53">
                  <c:v>83.264969565103655</c:v>
                </c:pt>
                <c:pt idx="54">
                  <c:v>85.782113973495925</c:v>
                </c:pt>
                <c:pt idx="55">
                  <c:v>86.466002297724032</c:v>
                </c:pt>
                <c:pt idx="56">
                  <c:v>88.191272489293482</c:v>
                </c:pt>
                <c:pt idx="57">
                  <c:v>92.885248988333998</c:v>
                </c:pt>
                <c:pt idx="58">
                  <c:v>102.38253458435322</c:v>
                </c:pt>
                <c:pt idx="59">
                  <c:v>103.22061945978349</c:v>
                </c:pt>
                <c:pt idx="60">
                  <c:v>109.34039748747153</c:v>
                </c:pt>
                <c:pt idx="61">
                  <c:v>106.82313776115843</c:v>
                </c:pt>
                <c:pt idx="62">
                  <c:v>105.15013997725566</c:v>
                </c:pt>
                <c:pt idx="63">
                  <c:v>95.908775473431504</c:v>
                </c:pt>
                <c:pt idx="64">
                  <c:v>88.391652115881669</c:v>
                </c:pt>
                <c:pt idx="65">
                  <c:v>84.624080309333948</c:v>
                </c:pt>
                <c:pt idx="66">
                  <c:v>85.46048202129036</c:v>
                </c:pt>
                <c:pt idx="67">
                  <c:v>83.975435107804714</c:v>
                </c:pt>
                <c:pt idx="68">
                  <c:v>88.079495585691689</c:v>
                </c:pt>
                <c:pt idx="69">
                  <c:v>94.32294054127145</c:v>
                </c:pt>
                <c:pt idx="70">
                  <c:v>103.33477653010794</c:v>
                </c:pt>
                <c:pt idx="71">
                  <c:v>106.21681193228359</c:v>
                </c:pt>
                <c:pt idx="72">
                  <c:v>106.58292097555139</c:v>
                </c:pt>
                <c:pt idx="73">
                  <c:v>103.224412749067</c:v>
                </c:pt>
                <c:pt idx="74">
                  <c:v>100.35499794602561</c:v>
                </c:pt>
                <c:pt idx="75">
                  <c:v>92.064310907119918</c:v>
                </c:pt>
                <c:pt idx="76">
                  <c:v>86.886910022448291</c:v>
                </c:pt>
                <c:pt idx="77">
                  <c:v>83.110353607927365</c:v>
                </c:pt>
                <c:pt idx="78">
                  <c:v>82.900446786034408</c:v>
                </c:pt>
                <c:pt idx="79">
                  <c:v>81.216469954216137</c:v>
                </c:pt>
                <c:pt idx="80">
                  <c:v>85.756397692655838</c:v>
                </c:pt>
                <c:pt idx="81">
                  <c:v>91.603317233358467</c:v>
                </c:pt>
                <c:pt idx="82">
                  <c:v>98.976583985006044</c:v>
                </c:pt>
                <c:pt idx="83">
                  <c:v>100.14298633510614</c:v>
                </c:pt>
                <c:pt idx="84">
                  <c:v>104.68766574490253</c:v>
                </c:pt>
                <c:pt idx="85">
                  <c:v>104.80518682316857</c:v>
                </c:pt>
                <c:pt idx="86">
                  <c:v>98.828753402192604</c:v>
                </c:pt>
                <c:pt idx="87">
                  <c:v>89.653235329291888</c:v>
                </c:pt>
                <c:pt idx="88">
                  <c:v>83.577952709428899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7F9-435E-B40E-EC66B8454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3475280"/>
        <c:axId val="733475936"/>
      </c:lineChart>
      <c:catAx>
        <c:axId val="7334752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3475936"/>
        <c:crosses val="autoZero"/>
        <c:auto val="1"/>
        <c:lblAlgn val="ctr"/>
        <c:lblOffset val="100"/>
        <c:noMultiLvlLbl val="0"/>
      </c:catAx>
      <c:valAx>
        <c:axId val="733475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3475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'11.8.18-22'!$F$2</c:f>
              <c:strCache>
                <c:ptCount val="1"/>
                <c:pt idx="0">
                  <c:v>Errors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'11.8.18-22'!$F$16:$F$79</c:f>
              <c:numCache>
                <c:formatCode>General</c:formatCode>
                <c:ptCount val="64"/>
                <c:pt idx="0">
                  <c:v>-0.50109809814722439</c:v>
                </c:pt>
                <c:pt idx="1">
                  <c:v>3.3254398905784655</c:v>
                </c:pt>
                <c:pt idx="2">
                  <c:v>-1.3503018654598691</c:v>
                </c:pt>
                <c:pt idx="3">
                  <c:v>2.5739497840274481</c:v>
                </c:pt>
                <c:pt idx="4">
                  <c:v>4.9070525411183326</c:v>
                </c:pt>
                <c:pt idx="5">
                  <c:v>-1.6073520580251426</c:v>
                </c:pt>
                <c:pt idx="6">
                  <c:v>1.4986349900756011</c:v>
                </c:pt>
                <c:pt idx="7">
                  <c:v>-1.0627211893092436</c:v>
                </c:pt>
                <c:pt idx="8">
                  <c:v>-7.7732092867646827</c:v>
                </c:pt>
                <c:pt idx="9">
                  <c:v>-3.2077561313992362</c:v>
                </c:pt>
                <c:pt idx="10">
                  <c:v>-6.5381437219024292</c:v>
                </c:pt>
                <c:pt idx="11">
                  <c:v>3.7886241387561341</c:v>
                </c:pt>
                <c:pt idx="12">
                  <c:v>8.9084662950777869</c:v>
                </c:pt>
                <c:pt idx="13">
                  <c:v>-4.5237678417195042</c:v>
                </c:pt>
                <c:pt idx="14">
                  <c:v>10.052264184886113</c:v>
                </c:pt>
                <c:pt idx="15">
                  <c:v>2.1831261898726666</c:v>
                </c:pt>
                <c:pt idx="16">
                  <c:v>-4.2559730830080866</c:v>
                </c:pt>
                <c:pt idx="17">
                  <c:v>0.46276973532050647</c:v>
                </c:pt>
                <c:pt idx="18">
                  <c:v>2.0877575944642217</c:v>
                </c:pt>
                <c:pt idx="19">
                  <c:v>-0.22771195123776522</c:v>
                </c:pt>
                <c:pt idx="20">
                  <c:v>-0.21834469218704555</c:v>
                </c:pt>
                <c:pt idx="21">
                  <c:v>-3.0486486544687068</c:v>
                </c:pt>
                <c:pt idx="22">
                  <c:v>-4.5894917983071224</c:v>
                </c:pt>
                <c:pt idx="23">
                  <c:v>2.8611279028769872</c:v>
                </c:pt>
                <c:pt idx="24">
                  <c:v>1.0529664426441059</c:v>
                </c:pt>
                <c:pt idx="25">
                  <c:v>5.3577601972061757</c:v>
                </c:pt>
                <c:pt idx="26">
                  <c:v>0.34141699503359746</c:v>
                </c:pt>
                <c:pt idx="27">
                  <c:v>-3.4030759026273643</c:v>
                </c:pt>
                <c:pt idx="28">
                  <c:v>-3.9722345380180144</c:v>
                </c:pt>
                <c:pt idx="29">
                  <c:v>1.9427517201831961</c:v>
                </c:pt>
                <c:pt idx="30">
                  <c:v>6.5923878870620456E-2</c:v>
                </c:pt>
                <c:pt idx="31">
                  <c:v>0.42129064839603814</c:v>
                </c:pt>
                <c:pt idx="32">
                  <c:v>-5.8797626754639509E-2</c:v>
                </c:pt>
                <c:pt idx="33">
                  <c:v>1.2520447720917076</c:v>
                </c:pt>
                <c:pt idx="34">
                  <c:v>-6.8188896763473252</c:v>
                </c:pt>
                <c:pt idx="35">
                  <c:v>1.5805909821481094</c:v>
                </c:pt>
                <c:pt idx="36">
                  <c:v>-6.2938584918212115</c:v>
                </c:pt>
                <c:pt idx="37">
                  <c:v>2.6225153149614187</c:v>
                </c:pt>
                <c:pt idx="38">
                  <c:v>0.32574537849403384</c:v>
                </c:pt>
                <c:pt idx="39">
                  <c:v>1.2217744269554487</c:v>
                </c:pt>
                <c:pt idx="40">
                  <c:v>3.4350304348963476</c:v>
                </c:pt>
                <c:pt idx="41">
                  <c:v>0.81788602650406972</c:v>
                </c:pt>
                <c:pt idx="42">
                  <c:v>-2.9660022977240317</c:v>
                </c:pt>
                <c:pt idx="43">
                  <c:v>-0.491272489293479</c:v>
                </c:pt>
                <c:pt idx="44">
                  <c:v>0.61475101166600155</c:v>
                </c:pt>
                <c:pt idx="45">
                  <c:v>-2.0825345843532261</c:v>
                </c:pt>
                <c:pt idx="46">
                  <c:v>2.6793805402165134</c:v>
                </c:pt>
                <c:pt idx="47">
                  <c:v>1.0596025125284712</c:v>
                </c:pt>
                <c:pt idx="48">
                  <c:v>4.176862238841565</c:v>
                </c:pt>
                <c:pt idx="49">
                  <c:v>-1.4501399772556596</c:v>
                </c:pt>
                <c:pt idx="50">
                  <c:v>-2.3087754734315098</c:v>
                </c:pt>
                <c:pt idx="51">
                  <c:v>-0.19165211588166642</c:v>
                </c:pt>
                <c:pt idx="52">
                  <c:v>1.0759196906660549</c:v>
                </c:pt>
                <c:pt idx="53">
                  <c:v>3.9517978709639578E-2</c:v>
                </c:pt>
                <c:pt idx="54">
                  <c:v>2.4564892195286347E-2</c:v>
                </c:pt>
                <c:pt idx="55">
                  <c:v>1.0205044143083057</c:v>
                </c:pt>
                <c:pt idx="56">
                  <c:v>1.1770594587285501</c:v>
                </c:pt>
                <c:pt idx="57">
                  <c:v>-0.83477653010794484</c:v>
                </c:pt>
                <c:pt idx="58">
                  <c:v>-5.4168119322835935</c:v>
                </c:pt>
                <c:pt idx="59">
                  <c:v>-1.3829209755513858</c:v>
                </c:pt>
                <c:pt idx="60">
                  <c:v>3.8755872509329947</c:v>
                </c:pt>
                <c:pt idx="61">
                  <c:v>0.94500205397439174</c:v>
                </c:pt>
                <c:pt idx="62">
                  <c:v>0.33568909288008797</c:v>
                </c:pt>
                <c:pt idx="63">
                  <c:v>-1.2869100224482963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C4-4073-BFE7-303850F2B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6979720"/>
        <c:axId val="686980048"/>
      </c:lineChart>
      <c:catAx>
        <c:axId val="6869797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980048"/>
        <c:crosses val="autoZero"/>
        <c:auto val="1"/>
        <c:lblAlgn val="ctr"/>
        <c:lblOffset val="100"/>
        <c:noMultiLvlLbl val="0"/>
      </c:catAx>
      <c:valAx>
        <c:axId val="68698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979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'11.8.18-22'!$I$79</c:f>
              <c:strCache>
                <c:ptCount val="1"/>
                <c:pt idx="0">
                  <c:v>Mean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'11.8.18-22'!$I$80:$I$91</c:f>
              <c:numCache>
                <c:formatCode>General</c:formatCode>
                <c:ptCount val="12"/>
                <c:pt idx="0">
                  <c:v>83.110353607927365</c:v>
                </c:pt>
                <c:pt idx="1">
                  <c:v>82.900446786034408</c:v>
                </c:pt>
                <c:pt idx="2">
                  <c:v>81.216469954216137</c:v>
                </c:pt>
                <c:pt idx="3">
                  <c:v>85.756397692655838</c:v>
                </c:pt>
                <c:pt idx="4">
                  <c:v>91.603317233358467</c:v>
                </c:pt>
                <c:pt idx="5">
                  <c:v>98.976583985006044</c:v>
                </c:pt>
                <c:pt idx="6">
                  <c:v>100.14298633510614</c:v>
                </c:pt>
                <c:pt idx="7">
                  <c:v>104.68766574490253</c:v>
                </c:pt>
                <c:pt idx="8">
                  <c:v>104.80518682316857</c:v>
                </c:pt>
                <c:pt idx="9">
                  <c:v>98.828753402192604</c:v>
                </c:pt>
                <c:pt idx="10">
                  <c:v>89.653235329291888</c:v>
                </c:pt>
                <c:pt idx="11">
                  <c:v>83.577952709428899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DA-49B1-8CCD-C8847AB64D3C}"/>
            </c:ext>
          </c:extLst>
        </c:ser>
        <c:ser>
          <c:idx val="2"/>
          <c:order val="1"/>
          <c:tx>
            <c:strRef>
              <c:f>'11.8.18-22'!$K$79</c:f>
              <c:strCache>
                <c:ptCount val="1"/>
                <c:pt idx="0">
                  <c:v>UL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'11.8.18-22'!$K$80:$K$91</c:f>
              <c:numCache>
                <c:formatCode>General</c:formatCode>
                <c:ptCount val="12"/>
                <c:pt idx="0">
                  <c:v>89.830822386184366</c:v>
                </c:pt>
                <c:pt idx="1">
                  <c:v>93.492548506233433</c:v>
                </c:pt>
                <c:pt idx="2">
                  <c:v>94.813894302219424</c:v>
                </c:pt>
                <c:pt idx="3">
                  <c:v>101.84774184160977</c:v>
                </c:pt>
                <c:pt idx="4">
                  <c:v>109.8594229482395</c:v>
                </c:pt>
                <c:pt idx="5">
                  <c:v>119.16845955945476</c:v>
                </c:pt>
                <c:pt idx="6">
                  <c:v>122.10101525992617</c:v>
                </c:pt>
                <c:pt idx="7">
                  <c:v>128.28008198761842</c:v>
                </c:pt>
                <c:pt idx="8">
                  <c:v>129.92589681165973</c:v>
                </c:pt>
                <c:pt idx="9">
                  <c:v>125.38997031296744</c:v>
                </c:pt>
                <c:pt idx="10">
                  <c:v>117.58075697343145</c:v>
                </c:pt>
                <c:pt idx="11">
                  <c:v>112.80798345995181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DA-49B1-8CCD-C8847AB64D3C}"/>
            </c:ext>
          </c:extLst>
        </c:ser>
        <c:ser>
          <c:idx val="3"/>
          <c:order val="2"/>
          <c:tx>
            <c:strRef>
              <c:f>'11.8.18-22'!$L$79</c:f>
              <c:strCache>
                <c:ptCount val="1"/>
                <c:pt idx="0">
                  <c:v>LL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'11.8.18-22'!$L$80:$L$91</c:f>
              <c:numCache>
                <c:formatCode>General</c:formatCode>
                <c:ptCount val="12"/>
                <c:pt idx="0">
                  <c:v>76.389884829670365</c:v>
                </c:pt>
                <c:pt idx="1">
                  <c:v>72.308345065835383</c:v>
                </c:pt>
                <c:pt idx="2">
                  <c:v>67.61904560621285</c:v>
                </c:pt>
                <c:pt idx="3">
                  <c:v>69.665053543701902</c:v>
                </c:pt>
                <c:pt idx="4">
                  <c:v>73.347211518477437</c:v>
                </c:pt>
                <c:pt idx="5">
                  <c:v>78.784708410557329</c:v>
                </c:pt>
                <c:pt idx="6">
                  <c:v>78.184957410286117</c:v>
                </c:pt>
                <c:pt idx="7">
                  <c:v>81.095249502186661</c:v>
                </c:pt>
                <c:pt idx="8">
                  <c:v>79.684476834677412</c:v>
                </c:pt>
                <c:pt idx="9">
                  <c:v>72.267536491417772</c:v>
                </c:pt>
                <c:pt idx="10">
                  <c:v>61.725713685152336</c:v>
                </c:pt>
                <c:pt idx="11">
                  <c:v>54.347921958905985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DA-49B1-8CCD-C8847AB64D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6955776"/>
        <c:axId val="686956104"/>
      </c:lineChart>
      <c:catAx>
        <c:axId val="6869557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956104"/>
        <c:crosses val="autoZero"/>
        <c:auto val="1"/>
        <c:lblAlgn val="ctr"/>
        <c:lblOffset val="100"/>
        <c:noMultiLvlLbl val="0"/>
      </c:catAx>
      <c:valAx>
        <c:axId val="686956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955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'11.2.2-4,11.2.1.1-4'!$C$6:$C$304</c:f>
              <c:numCache>
                <c:formatCode>General</c:formatCode>
                <c:ptCount val="299"/>
                <c:pt idx="0">
                  <c:v>1.1803945199062582</c:v>
                </c:pt>
                <c:pt idx="1">
                  <c:v>1.2119403436372522</c:v>
                </c:pt>
                <c:pt idx="2">
                  <c:v>-2.5225835997844115</c:v>
                </c:pt>
                <c:pt idx="3">
                  <c:v>0.80802919910638593</c:v>
                </c:pt>
                <c:pt idx="4">
                  <c:v>0.58610453379515093</c:v>
                </c:pt>
                <c:pt idx="5">
                  <c:v>-0.26238353711960372</c:v>
                </c:pt>
                <c:pt idx="6">
                  <c:v>1.7525076145830099</c:v>
                </c:pt>
                <c:pt idx="7">
                  <c:v>-2.2614722183789127</c:v>
                </c:pt>
                <c:pt idx="8">
                  <c:v>-9.744667295308318E-2</c:v>
                </c:pt>
                <c:pt idx="9">
                  <c:v>0.11714405445673037</c:v>
                </c:pt>
                <c:pt idx="10">
                  <c:v>1.5309660739148967</c:v>
                </c:pt>
                <c:pt idx="11">
                  <c:v>-0.88139813669840805</c:v>
                </c:pt>
                <c:pt idx="12">
                  <c:v>-0.7420180736517068</c:v>
                </c:pt>
                <c:pt idx="13">
                  <c:v>0.54596284826402552</c:v>
                </c:pt>
                <c:pt idx="14">
                  <c:v>0.98614236776484177</c:v>
                </c:pt>
                <c:pt idx="15">
                  <c:v>-0.61587002164742444</c:v>
                </c:pt>
                <c:pt idx="16">
                  <c:v>-0.53732833293906879</c:v>
                </c:pt>
                <c:pt idx="17">
                  <c:v>-0.54623342293780297</c:v>
                </c:pt>
                <c:pt idx="18">
                  <c:v>1.2460770903999219</c:v>
                </c:pt>
                <c:pt idx="19">
                  <c:v>-1.7368950011587003</c:v>
                </c:pt>
                <c:pt idx="20">
                  <c:v>1.0278949957864825</c:v>
                </c:pt>
                <c:pt idx="21">
                  <c:v>2.0340235096227843</c:v>
                </c:pt>
                <c:pt idx="22">
                  <c:v>-1.2877137578470865</c:v>
                </c:pt>
                <c:pt idx="23">
                  <c:v>-2.3110339952836512</c:v>
                </c:pt>
                <c:pt idx="24">
                  <c:v>1.0977021247526864</c:v>
                </c:pt>
                <c:pt idx="25">
                  <c:v>-0.528099235452828</c:v>
                </c:pt>
                <c:pt idx="26">
                  <c:v>-0.4353296390036121</c:v>
                </c:pt>
                <c:pt idx="27">
                  <c:v>0.79407072917092592</c:v>
                </c:pt>
                <c:pt idx="28">
                  <c:v>0.43934960558544844</c:v>
                </c:pt>
                <c:pt idx="29">
                  <c:v>0.80675818026065826</c:v>
                </c:pt>
                <c:pt idx="30">
                  <c:v>-0.67371502154855989</c:v>
                </c:pt>
                <c:pt idx="31">
                  <c:v>0.35412995202932507</c:v>
                </c:pt>
                <c:pt idx="32">
                  <c:v>0.3949492111132713</c:v>
                </c:pt>
                <c:pt idx="33">
                  <c:v>-1.2457655884645646</c:v>
                </c:pt>
                <c:pt idx="34">
                  <c:v>1.3907049378758529</c:v>
                </c:pt>
                <c:pt idx="35">
                  <c:v>-0.55336499826807994</c:v>
                </c:pt>
                <c:pt idx="36">
                  <c:v>1.1204656402696855</c:v>
                </c:pt>
                <c:pt idx="37">
                  <c:v>-2.6037378120236099</c:v>
                </c:pt>
                <c:pt idx="38">
                  <c:v>-0.80468453234061599</c:v>
                </c:pt>
                <c:pt idx="39">
                  <c:v>3.4416916605550796</c:v>
                </c:pt>
                <c:pt idx="40">
                  <c:v>0.28521299100248143</c:v>
                </c:pt>
                <c:pt idx="41">
                  <c:v>0.41663497540866956</c:v>
                </c:pt>
                <c:pt idx="42">
                  <c:v>-1.6195861007872736</c:v>
                </c:pt>
                <c:pt idx="43">
                  <c:v>-1.9428773612162331</c:v>
                </c:pt>
                <c:pt idx="44">
                  <c:v>1.4243471468944335</c:v>
                </c:pt>
                <c:pt idx="45">
                  <c:v>-1.226654831043561</c:v>
                </c:pt>
                <c:pt idx="46">
                  <c:v>1.4679949345008936</c:v>
                </c:pt>
                <c:pt idx="47">
                  <c:v>0.63052198129298631</c:v>
                </c:pt>
                <c:pt idx="48">
                  <c:v>4.122809413165669</c:v>
                </c:pt>
                <c:pt idx="49">
                  <c:v>-0.46574200496252161</c:v>
                </c:pt>
                <c:pt idx="50">
                  <c:v>0.71173417381942272</c:v>
                </c:pt>
                <c:pt idx="51">
                  <c:v>-1.4356680821947521</c:v>
                </c:pt>
                <c:pt idx="52">
                  <c:v>0.53206576922093518</c:v>
                </c:pt>
                <c:pt idx="53">
                  <c:v>0.56078647503454704</c:v>
                </c:pt>
                <c:pt idx="54">
                  <c:v>2.2619144601776497</c:v>
                </c:pt>
                <c:pt idx="55">
                  <c:v>-2.1679875317204278</c:v>
                </c:pt>
                <c:pt idx="56">
                  <c:v>0.16584749573667068</c:v>
                </c:pt>
                <c:pt idx="57">
                  <c:v>2.6473446723684901</c:v>
                </c:pt>
                <c:pt idx="58">
                  <c:v>-2.7397379653848475</c:v>
                </c:pt>
                <c:pt idx="59">
                  <c:v>0.43002046368201263</c:v>
                </c:pt>
                <c:pt idx="60">
                  <c:v>-0.21288997231749818</c:v>
                </c:pt>
                <c:pt idx="61">
                  <c:v>-0.87521243585797492</c:v>
                </c:pt>
                <c:pt idx="62">
                  <c:v>0.4156595423410181</c:v>
                </c:pt>
                <c:pt idx="63">
                  <c:v>1.9631670511444099</c:v>
                </c:pt>
                <c:pt idx="64">
                  <c:v>-0.62928620536695234</c:v>
                </c:pt>
                <c:pt idx="65">
                  <c:v>-2.8435965759854298</c:v>
                </c:pt>
                <c:pt idx="66">
                  <c:v>1.7654133444011677</c:v>
                </c:pt>
                <c:pt idx="67">
                  <c:v>-1.2729401532851625</c:v>
                </c:pt>
                <c:pt idx="68">
                  <c:v>2.6665156838134862</c:v>
                </c:pt>
                <c:pt idx="69">
                  <c:v>-1.7260231288673822</c:v>
                </c:pt>
                <c:pt idx="70">
                  <c:v>1.4305464901553933</c:v>
                </c:pt>
                <c:pt idx="71">
                  <c:v>-1.282919583900366</c:v>
                </c:pt>
                <c:pt idx="72">
                  <c:v>-1.4734905562363565</c:v>
                </c:pt>
                <c:pt idx="73">
                  <c:v>1.4338229448185302</c:v>
                </c:pt>
                <c:pt idx="74">
                  <c:v>-1.1427482604631223</c:v>
                </c:pt>
                <c:pt idx="75">
                  <c:v>2.7701207727659494</c:v>
                </c:pt>
                <c:pt idx="76">
                  <c:v>-3.5920493246521801E-2</c:v>
                </c:pt>
                <c:pt idx="77">
                  <c:v>-2.7632859200821258</c:v>
                </c:pt>
                <c:pt idx="78">
                  <c:v>0.53031726565677673</c:v>
                </c:pt>
                <c:pt idx="79">
                  <c:v>0.68836470745736733</c:v>
                </c:pt>
                <c:pt idx="80">
                  <c:v>1.2717509889625944</c:v>
                </c:pt>
                <c:pt idx="81">
                  <c:v>-0.76046035246690735</c:v>
                </c:pt>
                <c:pt idx="82">
                  <c:v>-1.3389626474236138</c:v>
                </c:pt>
                <c:pt idx="83">
                  <c:v>2.0734546524181496</c:v>
                </c:pt>
                <c:pt idx="84">
                  <c:v>-1.3702583601116203</c:v>
                </c:pt>
                <c:pt idx="85">
                  <c:v>1.1362908480805345</c:v>
                </c:pt>
                <c:pt idx="86">
                  <c:v>0.15725049706816208</c:v>
                </c:pt>
                <c:pt idx="87">
                  <c:v>0.10025701158156153</c:v>
                </c:pt>
                <c:pt idx="88">
                  <c:v>0.70945134211797267</c:v>
                </c:pt>
                <c:pt idx="89">
                  <c:v>-0.20620063878595829</c:v>
                </c:pt>
                <c:pt idx="90">
                  <c:v>-1.296020855079405</c:v>
                </c:pt>
                <c:pt idx="91">
                  <c:v>-0.22330254978442099</c:v>
                </c:pt>
                <c:pt idx="92">
                  <c:v>-3.7318841350497678E-2</c:v>
                </c:pt>
                <c:pt idx="93">
                  <c:v>0.35787024899036624</c:v>
                </c:pt>
                <c:pt idx="94">
                  <c:v>2.1836183350387728</c:v>
                </c:pt>
                <c:pt idx="95">
                  <c:v>-3.0446312848653179</c:v>
                </c:pt>
                <c:pt idx="96">
                  <c:v>-0.56083763411152177</c:v>
                </c:pt>
                <c:pt idx="97">
                  <c:v>0.88572051026858389</c:v>
                </c:pt>
                <c:pt idx="98">
                  <c:v>4.7823135799990268</c:v>
                </c:pt>
                <c:pt idx="99">
                  <c:v>0.4154560429014964</c:v>
                </c:pt>
                <c:pt idx="100">
                  <c:v>0.56253384173032828</c:v>
                </c:pt>
                <c:pt idx="101">
                  <c:v>1.0449775800225325</c:v>
                </c:pt>
                <c:pt idx="102">
                  <c:v>-3.4143999982916284</c:v>
                </c:pt>
                <c:pt idx="103">
                  <c:v>1.008490926324157</c:v>
                </c:pt>
                <c:pt idx="104">
                  <c:v>0.70640908234054223</c:v>
                </c:pt>
                <c:pt idx="105">
                  <c:v>-5.5456439440604299E-2</c:v>
                </c:pt>
                <c:pt idx="106">
                  <c:v>0.59921376305283047</c:v>
                </c:pt>
                <c:pt idx="107">
                  <c:v>0.80610107033862732</c:v>
                </c:pt>
                <c:pt idx="108">
                  <c:v>-0.10038320397143252</c:v>
                </c:pt>
                <c:pt idx="109">
                  <c:v>-2.3026518647384364</c:v>
                </c:pt>
                <c:pt idx="110">
                  <c:v>1.7335048596578417</c:v>
                </c:pt>
                <c:pt idx="111">
                  <c:v>-0.69189809437375516</c:v>
                </c:pt>
                <c:pt idx="112">
                  <c:v>0.95096652330539655</c:v>
                </c:pt>
                <c:pt idx="113">
                  <c:v>-0.50118842409574427</c:v>
                </c:pt>
                <c:pt idx="114">
                  <c:v>-0.48727429202699568</c:v>
                </c:pt>
                <c:pt idx="115">
                  <c:v>-1.614239408809226E-2</c:v>
                </c:pt>
                <c:pt idx="116">
                  <c:v>0.18528339751355816</c:v>
                </c:pt>
                <c:pt idx="117">
                  <c:v>-0.69084421738807578</c:v>
                </c:pt>
                <c:pt idx="118">
                  <c:v>1.3842554835719056</c:v>
                </c:pt>
                <c:pt idx="119">
                  <c:v>-3.0751380108995363</c:v>
                </c:pt>
                <c:pt idx="120">
                  <c:v>3.3050150705093984</c:v>
                </c:pt>
                <c:pt idx="121">
                  <c:v>-3.4422100725350901E-2</c:v>
                </c:pt>
                <c:pt idx="122">
                  <c:v>-1.1025747426174348</c:v>
                </c:pt>
                <c:pt idx="123">
                  <c:v>0.91474362307053525</c:v>
                </c:pt>
                <c:pt idx="124">
                  <c:v>8.1563484854996204E-2</c:v>
                </c:pt>
                <c:pt idx="125">
                  <c:v>-2.0192396732454654</c:v>
                </c:pt>
                <c:pt idx="126">
                  <c:v>1.64536459124065</c:v>
                </c:pt>
                <c:pt idx="127">
                  <c:v>-0.84148268797434866</c:v>
                </c:pt>
                <c:pt idx="128">
                  <c:v>2.1836399355379399</c:v>
                </c:pt>
                <c:pt idx="129">
                  <c:v>-0.52433279051911086</c:v>
                </c:pt>
                <c:pt idx="130">
                  <c:v>-0.42818783185794018</c:v>
                </c:pt>
                <c:pt idx="131">
                  <c:v>-0.86314116742869373</c:v>
                </c:pt>
                <c:pt idx="132">
                  <c:v>0.63482730183750391</c:v>
                </c:pt>
                <c:pt idx="133">
                  <c:v>-0.15024966160126496</c:v>
                </c:pt>
                <c:pt idx="134">
                  <c:v>-1.1601628102653194</c:v>
                </c:pt>
                <c:pt idx="135">
                  <c:v>0.70750957092968747</c:v>
                </c:pt>
                <c:pt idx="136">
                  <c:v>-0.44705529944621958</c:v>
                </c:pt>
                <c:pt idx="137">
                  <c:v>0.18595073925098404</c:v>
                </c:pt>
                <c:pt idx="138">
                  <c:v>-0.90842377176159061</c:v>
                </c:pt>
                <c:pt idx="139">
                  <c:v>-9.0149114839732647E-2</c:v>
                </c:pt>
                <c:pt idx="140">
                  <c:v>0.5592710294877179</c:v>
                </c:pt>
                <c:pt idx="141">
                  <c:v>1.3196768122725189E-2</c:v>
                </c:pt>
                <c:pt idx="142">
                  <c:v>0.53694179769081529</c:v>
                </c:pt>
                <c:pt idx="143">
                  <c:v>0.17376919458911289</c:v>
                </c:pt>
                <c:pt idx="144">
                  <c:v>2.4880409910110757</c:v>
                </c:pt>
                <c:pt idx="145">
                  <c:v>-2.7338523977959994</c:v>
                </c:pt>
                <c:pt idx="146">
                  <c:v>1.7670367924438324</c:v>
                </c:pt>
                <c:pt idx="147">
                  <c:v>3.0545379559043795E-2</c:v>
                </c:pt>
                <c:pt idx="148">
                  <c:v>3.2216866101225605</c:v>
                </c:pt>
                <c:pt idx="149">
                  <c:v>0.91206061370030511</c:v>
                </c:pt>
                <c:pt idx="150">
                  <c:v>-0.78767243394395337</c:v>
                </c:pt>
                <c:pt idx="151">
                  <c:v>0.96254552772734314</c:v>
                </c:pt>
                <c:pt idx="152">
                  <c:v>0.53117219067644328</c:v>
                </c:pt>
                <c:pt idx="153">
                  <c:v>-1.3497162854037015</c:v>
                </c:pt>
                <c:pt idx="154">
                  <c:v>-0.27491296350490302</c:v>
                </c:pt>
                <c:pt idx="155">
                  <c:v>-1.7403829133399995</c:v>
                </c:pt>
                <c:pt idx="156">
                  <c:v>2.2587323655898217</c:v>
                </c:pt>
                <c:pt idx="157">
                  <c:v>0.64690766521380283</c:v>
                </c:pt>
                <c:pt idx="158">
                  <c:v>-0.89555896920501254</c:v>
                </c:pt>
                <c:pt idx="159">
                  <c:v>-1.3916564967075828</c:v>
                </c:pt>
                <c:pt idx="160">
                  <c:v>3.1095623853616416</c:v>
                </c:pt>
                <c:pt idx="161">
                  <c:v>-1.2823704764741706</c:v>
                </c:pt>
                <c:pt idx="162">
                  <c:v>0.37956283449602779</c:v>
                </c:pt>
                <c:pt idx="163">
                  <c:v>-1.3525050235330127</c:v>
                </c:pt>
                <c:pt idx="164">
                  <c:v>-6.1966147768544033E-2</c:v>
                </c:pt>
                <c:pt idx="165">
                  <c:v>-0.18332684703636914</c:v>
                </c:pt>
                <c:pt idx="166">
                  <c:v>-0.84534804045688361</c:v>
                </c:pt>
                <c:pt idx="167">
                  <c:v>0.48619085646350868</c:v>
                </c:pt>
                <c:pt idx="168">
                  <c:v>-0.27193664209335111</c:v>
                </c:pt>
                <c:pt idx="169">
                  <c:v>2.7691521609085612</c:v>
                </c:pt>
                <c:pt idx="170">
                  <c:v>-1.9390461147850147</c:v>
                </c:pt>
                <c:pt idx="171">
                  <c:v>1.4284216831583763</c:v>
                </c:pt>
                <c:pt idx="172">
                  <c:v>-7.9920710049918853E-2</c:v>
                </c:pt>
                <c:pt idx="173">
                  <c:v>-0.75739421845355537</c:v>
                </c:pt>
                <c:pt idx="174">
                  <c:v>1.5238265405059792</c:v>
                </c:pt>
                <c:pt idx="175">
                  <c:v>-2.9969760362291709</c:v>
                </c:pt>
                <c:pt idx="176">
                  <c:v>3.1895251595415175</c:v>
                </c:pt>
                <c:pt idx="177">
                  <c:v>-3.1081935958354734</c:v>
                </c:pt>
                <c:pt idx="178">
                  <c:v>-0.73835053626680747</c:v>
                </c:pt>
                <c:pt idx="179">
                  <c:v>1.8862692741095088</c:v>
                </c:pt>
                <c:pt idx="180">
                  <c:v>-0.35332504921825603</c:v>
                </c:pt>
                <c:pt idx="181">
                  <c:v>-0.35326820579939522</c:v>
                </c:pt>
                <c:pt idx="182">
                  <c:v>2.1197683963691816</c:v>
                </c:pt>
                <c:pt idx="183">
                  <c:v>-0.97052634373540059</c:v>
                </c:pt>
                <c:pt idx="184">
                  <c:v>-0.80005520430859178</c:v>
                </c:pt>
                <c:pt idx="185">
                  <c:v>1.4305737749964464</c:v>
                </c:pt>
                <c:pt idx="186">
                  <c:v>-1.0745623058028286</c:v>
                </c:pt>
                <c:pt idx="187">
                  <c:v>-0.82238216236873996</c:v>
                </c:pt>
                <c:pt idx="188">
                  <c:v>-0.1506464286649134</c:v>
                </c:pt>
                <c:pt idx="189">
                  <c:v>2.4219662009272724</c:v>
                </c:pt>
                <c:pt idx="190">
                  <c:v>-1.1193367299711099</c:v>
                </c:pt>
                <c:pt idx="191">
                  <c:v>-0.69843508754274808</c:v>
                </c:pt>
                <c:pt idx="192">
                  <c:v>-0.49823825065686833</c:v>
                </c:pt>
                <c:pt idx="193">
                  <c:v>1.2444479580153711</c:v>
                </c:pt>
                <c:pt idx="194">
                  <c:v>-0.2903391305153491</c:v>
                </c:pt>
                <c:pt idx="195">
                  <c:v>-0.52799009608861525</c:v>
                </c:pt>
                <c:pt idx="196">
                  <c:v>0.78796574598527513</c:v>
                </c:pt>
                <c:pt idx="197">
                  <c:v>-0.15671616893087048</c:v>
                </c:pt>
                <c:pt idx="198">
                  <c:v>5.6496281912404811</c:v>
                </c:pt>
                <c:pt idx="199">
                  <c:v>-0.21909045244683512</c:v>
                </c:pt>
                <c:pt idx="200">
                  <c:v>-2.7406849767430685</c:v>
                </c:pt>
                <c:pt idx="201">
                  <c:v>2.3773282009642571</c:v>
                </c:pt>
                <c:pt idx="202">
                  <c:v>-0.23884695110609755</c:v>
                </c:pt>
                <c:pt idx="203">
                  <c:v>0.91233459897921421</c:v>
                </c:pt>
                <c:pt idx="204">
                  <c:v>-0.57863417168846354</c:v>
                </c:pt>
                <c:pt idx="205">
                  <c:v>-0.60711272453772835</c:v>
                </c:pt>
                <c:pt idx="206">
                  <c:v>-0.23868324205977842</c:v>
                </c:pt>
                <c:pt idx="207">
                  <c:v>1.0298390407115221</c:v>
                </c:pt>
                <c:pt idx="208">
                  <c:v>0.99430963018676266</c:v>
                </c:pt>
                <c:pt idx="209">
                  <c:v>1.1169822755618952</c:v>
                </c:pt>
                <c:pt idx="210">
                  <c:v>-0.72187049227068201</c:v>
                </c:pt>
                <c:pt idx="211">
                  <c:v>-0.50284597818972543</c:v>
                </c:pt>
                <c:pt idx="212">
                  <c:v>-1.5684133813920198</c:v>
                </c:pt>
                <c:pt idx="213">
                  <c:v>1.6061846963566495</c:v>
                </c:pt>
                <c:pt idx="214">
                  <c:v>8.6401996668428183E-2</c:v>
                </c:pt>
                <c:pt idx="215">
                  <c:v>-2.0445781956368592</c:v>
                </c:pt>
                <c:pt idx="216">
                  <c:v>1.4969282347010449</c:v>
                </c:pt>
                <c:pt idx="217">
                  <c:v>-1.5415957932418678</c:v>
                </c:pt>
                <c:pt idx="218">
                  <c:v>-0.5765559762949124</c:v>
                </c:pt>
                <c:pt idx="219">
                  <c:v>2.1242635739326943</c:v>
                </c:pt>
                <c:pt idx="220">
                  <c:v>-0.16484136722283438</c:v>
                </c:pt>
                <c:pt idx="221">
                  <c:v>-0.57654688134789467</c:v>
                </c:pt>
                <c:pt idx="222">
                  <c:v>0.2366346052440349</c:v>
                </c:pt>
                <c:pt idx="223">
                  <c:v>-0.56489398048142903</c:v>
                </c:pt>
                <c:pt idx="224">
                  <c:v>1.5255091057042591</c:v>
                </c:pt>
                <c:pt idx="225">
                  <c:v>-1.2616374078788795</c:v>
                </c:pt>
                <c:pt idx="226">
                  <c:v>1.3490080164046958E-2</c:v>
                </c:pt>
                <c:pt idx="227">
                  <c:v>0.55846385293989442</c:v>
                </c:pt>
                <c:pt idx="228">
                  <c:v>3.2810021366458386E-2</c:v>
                </c:pt>
                <c:pt idx="229">
                  <c:v>-2.2108611119620036</c:v>
                </c:pt>
                <c:pt idx="230">
                  <c:v>2.2413553324440727</c:v>
                </c:pt>
                <c:pt idx="231">
                  <c:v>-0.20038783077325206</c:v>
                </c:pt>
                <c:pt idx="232">
                  <c:v>-0.61499235926021356</c:v>
                </c:pt>
                <c:pt idx="233">
                  <c:v>0.64824348555703182</c:v>
                </c:pt>
                <c:pt idx="234">
                  <c:v>-0.87104126578196883</c:v>
                </c:pt>
                <c:pt idx="235">
                  <c:v>-0.16545527614653111</c:v>
                </c:pt>
                <c:pt idx="236">
                  <c:v>2.0793436306121293</c:v>
                </c:pt>
                <c:pt idx="237">
                  <c:v>-1.0302824193786364</c:v>
                </c:pt>
                <c:pt idx="238">
                  <c:v>-1.3039516488788649</c:v>
                </c:pt>
                <c:pt idx="239">
                  <c:v>-0.57544411902199499</c:v>
                </c:pt>
                <c:pt idx="240">
                  <c:v>2.2809945221524686</c:v>
                </c:pt>
                <c:pt idx="241">
                  <c:v>-1.6237891031778418</c:v>
                </c:pt>
                <c:pt idx="242">
                  <c:v>-1.7221282178070396E-2</c:v>
                </c:pt>
                <c:pt idx="243">
                  <c:v>1.3395560927165207</c:v>
                </c:pt>
                <c:pt idx="244">
                  <c:v>-0.20457036953303032</c:v>
                </c:pt>
                <c:pt idx="245">
                  <c:v>-0.26872157832258381</c:v>
                </c:pt>
                <c:pt idx="246">
                  <c:v>-1.0921394277829677</c:v>
                </c:pt>
                <c:pt idx="247">
                  <c:v>1.9538538253982551</c:v>
                </c:pt>
                <c:pt idx="248">
                  <c:v>-0.41477733248029836</c:v>
                </c:pt>
                <c:pt idx="249">
                  <c:v>-0.41911334847100079</c:v>
                </c:pt>
                <c:pt idx="250">
                  <c:v>-1.6363173926947638</c:v>
                </c:pt>
                <c:pt idx="251">
                  <c:v>1.3296357792569324</c:v>
                </c:pt>
                <c:pt idx="252">
                  <c:v>-0.51768211051239632</c:v>
                </c:pt>
                <c:pt idx="253">
                  <c:v>2.201659299316816E-2</c:v>
                </c:pt>
                <c:pt idx="254">
                  <c:v>1.7788056538847741</c:v>
                </c:pt>
                <c:pt idx="255">
                  <c:v>-1.5912780781945912</c:v>
                </c:pt>
                <c:pt idx="256">
                  <c:v>-3.1640183806302957E-2</c:v>
                </c:pt>
                <c:pt idx="257">
                  <c:v>0.30512183002429083</c:v>
                </c:pt>
                <c:pt idx="258">
                  <c:v>0.39223664316523355</c:v>
                </c:pt>
                <c:pt idx="259">
                  <c:v>-0.15813952813914511</c:v>
                </c:pt>
                <c:pt idx="260">
                  <c:v>-6.618620318477042E-2</c:v>
                </c:pt>
                <c:pt idx="261">
                  <c:v>0.8075767254922539</c:v>
                </c:pt>
                <c:pt idx="262">
                  <c:v>0.53561507229460403</c:v>
                </c:pt>
                <c:pt idx="263">
                  <c:v>-1.7111551642301492</c:v>
                </c:pt>
                <c:pt idx="264">
                  <c:v>1.6624608178972267</c:v>
                </c:pt>
                <c:pt idx="265">
                  <c:v>-1.7268121155211702</c:v>
                </c:pt>
                <c:pt idx="266">
                  <c:v>8.8473370851716027E-2</c:v>
                </c:pt>
                <c:pt idx="267">
                  <c:v>1.5584282664349303</c:v>
                </c:pt>
                <c:pt idx="268">
                  <c:v>-0.39519591155112721</c:v>
                </c:pt>
                <c:pt idx="269">
                  <c:v>-1.3906765161664225</c:v>
                </c:pt>
                <c:pt idx="270">
                  <c:v>1.5980049283825792</c:v>
                </c:pt>
                <c:pt idx="271">
                  <c:v>-2.1683354134438559</c:v>
                </c:pt>
                <c:pt idx="272">
                  <c:v>2.6491875360079575</c:v>
                </c:pt>
                <c:pt idx="273">
                  <c:v>-1.562829083923134</c:v>
                </c:pt>
                <c:pt idx="274">
                  <c:v>1.0499013569642557</c:v>
                </c:pt>
                <c:pt idx="275">
                  <c:v>-0.46775653572694864</c:v>
                </c:pt>
                <c:pt idx="276">
                  <c:v>-0.515492502017878</c:v>
                </c:pt>
                <c:pt idx="277">
                  <c:v>0.2886577021854464</c:v>
                </c:pt>
                <c:pt idx="278">
                  <c:v>-9.8574446383281611E-2</c:v>
                </c:pt>
                <c:pt idx="279">
                  <c:v>1.5169712241913658</c:v>
                </c:pt>
                <c:pt idx="280">
                  <c:v>-1.8230934983876068</c:v>
                </c:pt>
                <c:pt idx="281">
                  <c:v>0.94172492026700638</c:v>
                </c:pt>
                <c:pt idx="282">
                  <c:v>-1.8741638996289112</c:v>
                </c:pt>
                <c:pt idx="283">
                  <c:v>0.86755107986391522</c:v>
                </c:pt>
                <c:pt idx="284">
                  <c:v>0.56307953855139203</c:v>
                </c:pt>
                <c:pt idx="285">
                  <c:v>0.49130221668747254</c:v>
                </c:pt>
                <c:pt idx="286">
                  <c:v>-0.61750256463710684</c:v>
                </c:pt>
                <c:pt idx="287">
                  <c:v>0.8305107712658355</c:v>
                </c:pt>
                <c:pt idx="288">
                  <c:v>-1.5823070498299785</c:v>
                </c:pt>
                <c:pt idx="289">
                  <c:v>1.6221292753471062</c:v>
                </c:pt>
                <c:pt idx="290">
                  <c:v>-0.60892489273101091</c:v>
                </c:pt>
                <c:pt idx="291">
                  <c:v>-0.68984149947937112</c:v>
                </c:pt>
                <c:pt idx="292">
                  <c:v>0.43826389628520701</c:v>
                </c:pt>
                <c:pt idx="293">
                  <c:v>-0.82587575889192522</c:v>
                </c:pt>
                <c:pt idx="294">
                  <c:v>-0.55101054385886528</c:v>
                </c:pt>
                <c:pt idx="295">
                  <c:v>1.4669217307528015</c:v>
                </c:pt>
                <c:pt idx="296">
                  <c:v>-0.86244654085021466</c:v>
                </c:pt>
                <c:pt idx="297">
                  <c:v>0.73658952715049963</c:v>
                </c:pt>
                <c:pt idx="298">
                  <c:v>-1.1528243248903891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9A-466A-A152-61AE58C19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9816896"/>
        <c:axId val="739817880"/>
      </c:lineChart>
      <c:catAx>
        <c:axId val="739816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9817880"/>
        <c:crosses val="autoZero"/>
        <c:auto val="1"/>
        <c:lblAlgn val="ctr"/>
        <c:lblOffset val="100"/>
        <c:noMultiLvlLbl val="0"/>
      </c:catAx>
      <c:valAx>
        <c:axId val="739817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981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'11.2.2-4,11.2.1.1-4'!$AA$5</c:f>
              <c:strCache>
                <c:ptCount val="1"/>
                <c:pt idx="0">
                  <c:v>AC</c:v>
                </c:pt>
              </c:strCache>
            </c:strRef>
          </c:tx>
          <c:invertIfNegative val="0"/>
          <c:val>
            <c:numRef>
              <c:f>'11.2.2-4,11.2.1.1-4'!$AA$6:$AA$40</c:f>
              <c:numCache>
                <c:formatCode>General</c:formatCode>
                <c:ptCount val="35"/>
                <c:pt idx="0">
                  <c:v>-0.39920128586251041</c:v>
                </c:pt>
                <c:pt idx="1">
                  <c:v>-1.6164365244250373E-2</c:v>
                </c:pt>
                <c:pt idx="2">
                  <c:v>-1.8669178078289026E-2</c:v>
                </c:pt>
                <c:pt idx="3">
                  <c:v>-4.35614064138393E-2</c:v>
                </c:pt>
                <c:pt idx="4">
                  <c:v>6.8714734130937372E-2</c:v>
                </c:pt>
                <c:pt idx="5">
                  <c:v>-1.9338924201625984E-2</c:v>
                </c:pt>
                <c:pt idx="6">
                  <c:v>1.6488837316121344E-2</c:v>
                </c:pt>
                <c:pt idx="7">
                  <c:v>-2.1607665582841572E-2</c:v>
                </c:pt>
                <c:pt idx="8">
                  <c:v>2.108122487548687E-2</c:v>
                </c:pt>
                <c:pt idx="9">
                  <c:v>-4.1566415604768394E-3</c:v>
                </c:pt>
                <c:pt idx="10">
                  <c:v>-4.3887063799806801E-2</c:v>
                </c:pt>
                <c:pt idx="11">
                  <c:v>1.500008261332844E-2</c:v>
                </c:pt>
                <c:pt idx="12">
                  <c:v>3.1503309980544396E-2</c:v>
                </c:pt>
                <c:pt idx="13">
                  <c:v>1.4387697535844039E-2</c:v>
                </c:pt>
                <c:pt idx="14">
                  <c:v>-6.7104729197937751E-2</c:v>
                </c:pt>
                <c:pt idx="15">
                  <c:v>2.6213829140095065E-2</c:v>
                </c:pt>
                <c:pt idx="16">
                  <c:v>-6.5084640150234449E-2</c:v>
                </c:pt>
                <c:pt idx="17">
                  <c:v>6.7798155180670103E-2</c:v>
                </c:pt>
                <c:pt idx="18">
                  <c:v>-6.9276934432427134E-2</c:v>
                </c:pt>
                <c:pt idx="19">
                  <c:v>7.618390181522032E-2</c:v>
                </c:pt>
                <c:pt idx="20">
                  <c:v>-4.7301229506186537E-2</c:v>
                </c:pt>
                <c:pt idx="21">
                  <c:v>8.9332239300515086E-3</c:v>
                </c:pt>
                <c:pt idx="22">
                  <c:v>4.5946131059204233E-2</c:v>
                </c:pt>
                <c:pt idx="23">
                  <c:v>-6.954461485130381E-2</c:v>
                </c:pt>
                <c:pt idx="24">
                  <c:v>5.5087971567634599E-2</c:v>
                </c:pt>
                <c:pt idx="25">
                  <c:v>-6.860141817053024E-2</c:v>
                </c:pt>
                <c:pt idx="26">
                  <c:v>5.7050185597469433E-3</c:v>
                </c:pt>
                <c:pt idx="27">
                  <c:v>5.7895386706495203E-2</c:v>
                </c:pt>
                <c:pt idx="28">
                  <c:v>-4.7297707362596447E-2</c:v>
                </c:pt>
                <c:pt idx="29">
                  <c:v>6.0960315962501378E-2</c:v>
                </c:pt>
                <c:pt idx="30">
                  <c:v>-8.1761168787787122E-2</c:v>
                </c:pt>
                <c:pt idx="31">
                  <c:v>8.4553829640730938E-2</c:v>
                </c:pt>
                <c:pt idx="32">
                  <c:v>-0.13554124594826741</c:v>
                </c:pt>
                <c:pt idx="33">
                  <c:v>6.6956748431651211E-2</c:v>
                </c:pt>
                <c:pt idx="34">
                  <c:v>-2.961106522807145E-3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32-40AB-8BC3-E1A4EE9F6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421952"/>
        <c:axId val="161444224"/>
      </c:barChart>
      <c:lineChart>
        <c:grouping val="standard"/>
        <c:varyColors val="0"/>
        <c:ser>
          <c:idx val="1"/>
          <c:order val="1"/>
          <c:tx>
            <c:strRef>
              <c:f>'11.2.2-4,11.2.1.1-4'!$AB$5</c:f>
              <c:strCache>
                <c:ptCount val="1"/>
                <c:pt idx="0">
                  <c:v>CI+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'11.2.2-4,11.2.1.1-4'!$AB$6:$AB$40</c:f>
              <c:numCache>
                <c:formatCode>General</c:formatCode>
                <c:ptCount val="35"/>
                <c:pt idx="0" formatCode="0.0000">
                  <c:v>5.783149319662402E-2</c:v>
                </c:pt>
                <c:pt idx="1">
                  <c:v>6.6411188294323506E-2</c:v>
                </c:pt>
                <c:pt idx="2">
                  <c:v>6.6441892109405848E-2</c:v>
                </c:pt>
                <c:pt idx="3">
                  <c:v>6.6537342731521204E-2</c:v>
                </c:pt>
                <c:pt idx="4">
                  <c:v>6.6774256668289386E-2</c:v>
                </c:pt>
                <c:pt idx="5">
                  <c:v>6.6792986051215614E-2</c:v>
                </c:pt>
                <c:pt idx="6">
                  <c:v>6.6806598421875057E-2</c:v>
                </c:pt>
                <c:pt idx="7">
                  <c:v>6.6829967909926041E-2</c:v>
                </c:pt>
                <c:pt idx="8">
                  <c:v>6.6852204950745883E-2</c:v>
                </c:pt>
                <c:pt idx="9">
                  <c:v>6.6853069312255653E-2</c:v>
                </c:pt>
                <c:pt idx="10">
                  <c:v>6.6949356360344228E-2</c:v>
                </c:pt>
                <c:pt idx="11">
                  <c:v>6.6960595504854517E-2</c:v>
                </c:pt>
                <c:pt idx="12">
                  <c:v>6.7010147507859927E-2</c:v>
                </c:pt>
                <c:pt idx="13">
                  <c:v>6.7020478388891455E-2</c:v>
                </c:pt>
                <c:pt idx="14">
                  <c:v>6.7244815589615606E-2</c:v>
                </c:pt>
                <c:pt idx="15">
                  <c:v>6.7278983672494075E-2</c:v>
                </c:pt>
                <c:pt idx="16">
                  <c:v>6.7489229967595668E-2</c:v>
                </c:pt>
                <c:pt idx="17">
                  <c:v>6.7716634455596961E-2</c:v>
                </c:pt>
                <c:pt idx="18">
                  <c:v>6.7953255114213532E-2</c:v>
                </c:pt>
                <c:pt idx="19">
                  <c:v>6.823831427752837E-2</c:v>
                </c:pt>
                <c:pt idx="20">
                  <c:v>6.8347885585089058E-2</c:v>
                </c:pt>
                <c:pt idx="21">
                  <c:v>6.8351790465727494E-2</c:v>
                </c:pt>
                <c:pt idx="22">
                  <c:v>6.8455006941184379E-2</c:v>
                </c:pt>
                <c:pt idx="23">
                  <c:v>6.8690893388768368E-2</c:v>
                </c:pt>
                <c:pt idx="24">
                  <c:v>6.8838490165525304E-2</c:v>
                </c:pt>
                <c:pt idx="25">
                  <c:v>6.9066757728195344E-2</c:v>
                </c:pt>
                <c:pt idx="26">
                  <c:v>6.9068333774274418E-2</c:v>
                </c:pt>
                <c:pt idx="27">
                  <c:v>6.9230450701120619E-2</c:v>
                </c:pt>
                <c:pt idx="28">
                  <c:v>6.9338438142861142E-2</c:v>
                </c:pt>
                <c:pt idx="29">
                  <c:v>6.9517452934023533E-2</c:v>
                </c:pt>
                <c:pt idx="30">
                  <c:v>6.9838322124462809E-2</c:v>
                </c:pt>
                <c:pt idx="31">
                  <c:v>7.0179861620024653E-2</c:v>
                </c:pt>
                <c:pt idx="32">
                  <c:v>7.1049973906240377E-2</c:v>
                </c:pt>
                <c:pt idx="33">
                  <c:v>7.1260695991207393E-2</c:v>
                </c:pt>
                <c:pt idx="34">
                  <c:v>7.1261107506102941E-2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32-40AB-8BC3-E1A4EE9F6EC7}"/>
            </c:ext>
          </c:extLst>
        </c:ser>
        <c:ser>
          <c:idx val="2"/>
          <c:order val="2"/>
          <c:tx>
            <c:strRef>
              <c:f>'11.2.2-4,11.2.1.1-4'!$AC$5</c:f>
              <c:strCache>
                <c:ptCount val="1"/>
                <c:pt idx="0">
                  <c:v>CI-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'11.2.2-4,11.2.1.1-4'!$AC$6:$AC$40</c:f>
              <c:numCache>
                <c:formatCode>General</c:formatCode>
                <c:ptCount val="35"/>
                <c:pt idx="0">
                  <c:v>-5.783149319662402E-2</c:v>
                </c:pt>
                <c:pt idx="1">
                  <c:v>-6.6411188294323506E-2</c:v>
                </c:pt>
                <c:pt idx="2">
                  <c:v>-6.6441892109405848E-2</c:v>
                </c:pt>
                <c:pt idx="3">
                  <c:v>-6.6537342731521204E-2</c:v>
                </c:pt>
                <c:pt idx="4">
                  <c:v>-6.6774256668289386E-2</c:v>
                </c:pt>
                <c:pt idx="5">
                  <c:v>-6.6792986051215614E-2</c:v>
                </c:pt>
                <c:pt idx="6">
                  <c:v>-6.6806598421875057E-2</c:v>
                </c:pt>
                <c:pt idx="7">
                  <c:v>-6.6829967909926041E-2</c:v>
                </c:pt>
                <c:pt idx="8">
                  <c:v>-6.6852204950745883E-2</c:v>
                </c:pt>
                <c:pt idx="9">
                  <c:v>-6.6853069312255653E-2</c:v>
                </c:pt>
                <c:pt idx="10">
                  <c:v>-6.6949356360344228E-2</c:v>
                </c:pt>
                <c:pt idx="11">
                  <c:v>-6.6960595504854517E-2</c:v>
                </c:pt>
                <c:pt idx="12">
                  <c:v>-6.7010147507859927E-2</c:v>
                </c:pt>
                <c:pt idx="13">
                  <c:v>-6.7020478388891455E-2</c:v>
                </c:pt>
                <c:pt idx="14">
                  <c:v>-6.7244815589615606E-2</c:v>
                </c:pt>
                <c:pt idx="15">
                  <c:v>-6.7278983672494075E-2</c:v>
                </c:pt>
                <c:pt idx="16">
                  <c:v>-6.7489229967595668E-2</c:v>
                </c:pt>
                <c:pt idx="17">
                  <c:v>-6.7716634455596961E-2</c:v>
                </c:pt>
                <c:pt idx="18">
                  <c:v>-6.7953255114213532E-2</c:v>
                </c:pt>
                <c:pt idx="19">
                  <c:v>-6.823831427752837E-2</c:v>
                </c:pt>
                <c:pt idx="20">
                  <c:v>-6.8347885585089058E-2</c:v>
                </c:pt>
                <c:pt idx="21">
                  <c:v>-6.8351790465727494E-2</c:v>
                </c:pt>
                <c:pt idx="22">
                  <c:v>-6.8455006941184379E-2</c:v>
                </c:pt>
                <c:pt idx="23">
                  <c:v>-6.8690893388768368E-2</c:v>
                </c:pt>
                <c:pt idx="24">
                  <c:v>-6.8838490165525304E-2</c:v>
                </c:pt>
                <c:pt idx="25">
                  <c:v>-6.9066757728195344E-2</c:v>
                </c:pt>
                <c:pt idx="26">
                  <c:v>-6.9068333774274418E-2</c:v>
                </c:pt>
                <c:pt idx="27">
                  <c:v>-6.9230450701120619E-2</c:v>
                </c:pt>
                <c:pt idx="28">
                  <c:v>-6.9338438142861142E-2</c:v>
                </c:pt>
                <c:pt idx="29">
                  <c:v>-6.9517452934023533E-2</c:v>
                </c:pt>
                <c:pt idx="30">
                  <c:v>-6.9838322124462809E-2</c:v>
                </c:pt>
                <c:pt idx="31">
                  <c:v>-7.0179861620024653E-2</c:v>
                </c:pt>
                <c:pt idx="32">
                  <c:v>-7.1049973906240377E-2</c:v>
                </c:pt>
                <c:pt idx="33">
                  <c:v>-7.1260695991207393E-2</c:v>
                </c:pt>
                <c:pt idx="34">
                  <c:v>-7.1261107506102941E-2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32-40AB-8BC3-E1A4EE9F6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421952"/>
        <c:axId val="161444224"/>
      </c:lineChart>
      <c:catAx>
        <c:axId val="161421952"/>
        <c:scaling>
          <c:orientation val="minMax"/>
        </c:scaling>
        <c:delete val="0"/>
        <c:axPos val="b"/>
        <c:majorTickMark val="out"/>
        <c:minorTickMark val="none"/>
        <c:tickLblPos val="nextTo"/>
        <c:crossAx val="161444224"/>
        <c:crosses val="autoZero"/>
        <c:auto val="1"/>
        <c:lblAlgn val="ctr"/>
        <c:lblOffset val="100"/>
        <c:noMultiLvlLbl val="0"/>
      </c:catAx>
      <c:valAx>
        <c:axId val="1614442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421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'11.2.2-4,11.2.1.1-4'!$AD$6:$AD$40</c:f>
              <c:numCache>
                <c:formatCode>General</c:formatCode>
                <c:ptCount val="35"/>
                <c:pt idx="0">
                  <c:v>-0.39920128586251041</c:v>
                </c:pt>
                <c:pt idx="1">
                  <c:v>-0.2088008896474744</c:v>
                </c:pt>
                <c:pt idx="2">
                  <c:v>-0.13659769572813574</c:v>
                </c:pt>
                <c:pt idx="3">
                  <c:v>-0.14204722724872457</c:v>
                </c:pt>
                <c:pt idx="4">
                  <c:v>-2.6308081751651852E-2</c:v>
                </c:pt>
                <c:pt idx="5">
                  <c:v>-1.7631017876092663E-2</c:v>
                </c:pt>
                <c:pt idx="6">
                  <c:v>1.0360920399515541E-2</c:v>
                </c:pt>
                <c:pt idx="7">
                  <c:v>-9.7500398926464588E-3</c:v>
                </c:pt>
                <c:pt idx="8">
                  <c:v>2.0779217336418514E-2</c:v>
                </c:pt>
                <c:pt idx="9">
                  <c:v>1.4110749683169974E-2</c:v>
                </c:pt>
                <c:pt idx="10">
                  <c:v>-4.4838861838480251E-2</c:v>
                </c:pt>
                <c:pt idx="11">
                  <c:v>-3.4747341517582561E-2</c:v>
                </c:pt>
                <c:pt idx="12">
                  <c:v>1.7119575053501021E-2</c:v>
                </c:pt>
                <c:pt idx="13">
                  <c:v>3.8864569708413413E-2</c:v>
                </c:pt>
                <c:pt idx="14">
                  <c:v>-4.953903153624397E-2</c:v>
                </c:pt>
                <c:pt idx="15">
                  <c:v>-1.8508545291603597E-2</c:v>
                </c:pt>
                <c:pt idx="16">
                  <c:v>-9.1603302756800953E-2</c:v>
                </c:pt>
                <c:pt idx="17">
                  <c:v>-1.2514168100170763E-2</c:v>
                </c:pt>
                <c:pt idx="18">
                  <c:v>-9.1700341814498113E-2</c:v>
                </c:pt>
                <c:pt idx="19">
                  <c:v>1.7262903633506046E-2</c:v>
                </c:pt>
                <c:pt idx="20">
                  <c:v>-2.878886806300876E-2</c:v>
                </c:pt>
                <c:pt idx="21">
                  <c:v>-9.1633401306513221E-3</c:v>
                </c:pt>
                <c:pt idx="22">
                  <c:v>4.4960206493838903E-2</c:v>
                </c:pt>
                <c:pt idx="23">
                  <c:v>-1.6698669054905638E-2</c:v>
                </c:pt>
                <c:pt idx="24">
                  <c:v>2.5049547299919542E-2</c:v>
                </c:pt>
                <c:pt idx="25">
                  <c:v>-5.6607001554760533E-2</c:v>
                </c:pt>
                <c:pt idx="26">
                  <c:v>-6.4262444471487642E-2</c:v>
                </c:pt>
                <c:pt idx="27">
                  <c:v>1.4620981469067252E-2</c:v>
                </c:pt>
                <c:pt idx="28">
                  <c:v>-2.1677250884853498E-2</c:v>
                </c:pt>
                <c:pt idx="29">
                  <c:v>3.932165361518869E-2</c:v>
                </c:pt>
                <c:pt idx="30">
                  <c:v>-4.1393751898459702E-2</c:v>
                </c:pt>
                <c:pt idx="31">
                  <c:v>4.7500883204348782E-2</c:v>
                </c:pt>
                <c:pt idx="32">
                  <c:v>-0.12271035687123308</c:v>
                </c:pt>
                <c:pt idx="33">
                  <c:v>-5.697256281649303E-2</c:v>
                </c:pt>
                <c:pt idx="34">
                  <c:v>-4.1035664322942492E-2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8-4BA1-A45C-C8C57F82F5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457280"/>
        <c:axId val="161458816"/>
      </c:barChart>
      <c:lineChart>
        <c:grouping val="standard"/>
        <c:varyColors val="0"/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'11.2.2-4,11.2.1.1-4'!$AE$6:$AE$40</c:f>
              <c:numCache>
                <c:formatCode>0.0000</c:formatCode>
                <c:ptCount val="35"/>
                <c:pt idx="0">
                  <c:v>5.783149319662402E-2</c:v>
                </c:pt>
                <c:pt idx="1">
                  <c:v>5.783149319662402E-2</c:v>
                </c:pt>
                <c:pt idx="2">
                  <c:v>5.783149319662402E-2</c:v>
                </c:pt>
                <c:pt idx="3">
                  <c:v>5.783149319662402E-2</c:v>
                </c:pt>
                <c:pt idx="4">
                  <c:v>5.783149319662402E-2</c:v>
                </c:pt>
                <c:pt idx="5">
                  <c:v>5.783149319662402E-2</c:v>
                </c:pt>
                <c:pt idx="6">
                  <c:v>5.783149319662402E-2</c:v>
                </c:pt>
                <c:pt idx="7">
                  <c:v>5.783149319662402E-2</c:v>
                </c:pt>
                <c:pt idx="8">
                  <c:v>5.783149319662402E-2</c:v>
                </c:pt>
                <c:pt idx="9">
                  <c:v>5.783149319662402E-2</c:v>
                </c:pt>
                <c:pt idx="10">
                  <c:v>5.783149319662402E-2</c:v>
                </c:pt>
                <c:pt idx="11">
                  <c:v>5.783149319662402E-2</c:v>
                </c:pt>
                <c:pt idx="12">
                  <c:v>5.783149319662402E-2</c:v>
                </c:pt>
                <c:pt idx="13">
                  <c:v>5.783149319662402E-2</c:v>
                </c:pt>
                <c:pt idx="14">
                  <c:v>5.783149319662402E-2</c:v>
                </c:pt>
                <c:pt idx="15">
                  <c:v>5.783149319662402E-2</c:v>
                </c:pt>
                <c:pt idx="16">
                  <c:v>5.783149319662402E-2</c:v>
                </c:pt>
                <c:pt idx="17">
                  <c:v>5.783149319662402E-2</c:v>
                </c:pt>
                <c:pt idx="18">
                  <c:v>5.783149319662402E-2</c:v>
                </c:pt>
                <c:pt idx="19">
                  <c:v>5.783149319662402E-2</c:v>
                </c:pt>
                <c:pt idx="20">
                  <c:v>5.783149319662402E-2</c:v>
                </c:pt>
                <c:pt idx="21">
                  <c:v>5.783149319662402E-2</c:v>
                </c:pt>
                <c:pt idx="22">
                  <c:v>5.783149319662402E-2</c:v>
                </c:pt>
                <c:pt idx="23">
                  <c:v>5.783149319662402E-2</c:v>
                </c:pt>
                <c:pt idx="24">
                  <c:v>5.783149319662402E-2</c:v>
                </c:pt>
                <c:pt idx="25">
                  <c:v>5.783149319662402E-2</c:v>
                </c:pt>
                <c:pt idx="26">
                  <c:v>5.783149319662402E-2</c:v>
                </c:pt>
                <c:pt idx="27">
                  <c:v>5.783149319662402E-2</c:v>
                </c:pt>
                <c:pt idx="28">
                  <c:v>5.783149319662402E-2</c:v>
                </c:pt>
                <c:pt idx="29">
                  <c:v>5.783149319662402E-2</c:v>
                </c:pt>
                <c:pt idx="30">
                  <c:v>5.783149319662402E-2</c:v>
                </c:pt>
                <c:pt idx="31">
                  <c:v>5.783149319662402E-2</c:v>
                </c:pt>
                <c:pt idx="32">
                  <c:v>5.783149319662402E-2</c:v>
                </c:pt>
                <c:pt idx="33">
                  <c:v>5.783149319662402E-2</c:v>
                </c:pt>
                <c:pt idx="34">
                  <c:v>5.783149319662402E-2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68-4BA1-A45C-C8C57F82F54C}"/>
            </c:ext>
          </c:extLst>
        </c:ser>
        <c:ser>
          <c:idx val="2"/>
          <c:order val="2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'11.2.2-4,11.2.1.1-4'!$AF$6:$AF$40</c:f>
              <c:numCache>
                <c:formatCode>General</c:formatCode>
                <c:ptCount val="35"/>
                <c:pt idx="0">
                  <c:v>-5.783149319662402E-2</c:v>
                </c:pt>
                <c:pt idx="1">
                  <c:v>-5.783149319662402E-2</c:v>
                </c:pt>
                <c:pt idx="2">
                  <c:v>-5.783149319662402E-2</c:v>
                </c:pt>
                <c:pt idx="3">
                  <c:v>-5.783149319662402E-2</c:v>
                </c:pt>
                <c:pt idx="4">
                  <c:v>-5.783149319662402E-2</c:v>
                </c:pt>
                <c:pt idx="5">
                  <c:v>-5.783149319662402E-2</c:v>
                </c:pt>
                <c:pt idx="6">
                  <c:v>-5.783149319662402E-2</c:v>
                </c:pt>
                <c:pt idx="7">
                  <c:v>-5.783149319662402E-2</c:v>
                </c:pt>
                <c:pt idx="8">
                  <c:v>-5.783149319662402E-2</c:v>
                </c:pt>
                <c:pt idx="9">
                  <c:v>-5.783149319662402E-2</c:v>
                </c:pt>
                <c:pt idx="10">
                  <c:v>-5.783149319662402E-2</c:v>
                </c:pt>
                <c:pt idx="11">
                  <c:v>-5.783149319662402E-2</c:v>
                </c:pt>
                <c:pt idx="12">
                  <c:v>-5.783149319662402E-2</c:v>
                </c:pt>
                <c:pt idx="13">
                  <c:v>-5.783149319662402E-2</c:v>
                </c:pt>
                <c:pt idx="14">
                  <c:v>-5.783149319662402E-2</c:v>
                </c:pt>
                <c:pt idx="15">
                  <c:v>-5.783149319662402E-2</c:v>
                </c:pt>
                <c:pt idx="16">
                  <c:v>-5.783149319662402E-2</c:v>
                </c:pt>
                <c:pt idx="17">
                  <c:v>-5.783149319662402E-2</c:v>
                </c:pt>
                <c:pt idx="18">
                  <c:v>-5.783149319662402E-2</c:v>
                </c:pt>
                <c:pt idx="19">
                  <c:v>-5.783149319662402E-2</c:v>
                </c:pt>
                <c:pt idx="20">
                  <c:v>-5.783149319662402E-2</c:v>
                </c:pt>
                <c:pt idx="21">
                  <c:v>-5.783149319662402E-2</c:v>
                </c:pt>
                <c:pt idx="22">
                  <c:v>-5.783149319662402E-2</c:v>
                </c:pt>
                <c:pt idx="23">
                  <c:v>-5.783149319662402E-2</c:v>
                </c:pt>
                <c:pt idx="24">
                  <c:v>-5.783149319662402E-2</c:v>
                </c:pt>
                <c:pt idx="25">
                  <c:v>-5.783149319662402E-2</c:v>
                </c:pt>
                <c:pt idx="26">
                  <c:v>-5.783149319662402E-2</c:v>
                </c:pt>
                <c:pt idx="27">
                  <c:v>-5.783149319662402E-2</c:v>
                </c:pt>
                <c:pt idx="28">
                  <c:v>-5.783149319662402E-2</c:v>
                </c:pt>
                <c:pt idx="29">
                  <c:v>-5.783149319662402E-2</c:v>
                </c:pt>
                <c:pt idx="30">
                  <c:v>-5.783149319662402E-2</c:v>
                </c:pt>
                <c:pt idx="31">
                  <c:v>-5.783149319662402E-2</c:v>
                </c:pt>
                <c:pt idx="32">
                  <c:v>-5.783149319662402E-2</c:v>
                </c:pt>
                <c:pt idx="33">
                  <c:v>-5.783149319662402E-2</c:v>
                </c:pt>
                <c:pt idx="34">
                  <c:v>-5.783149319662402E-2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68-4BA1-A45C-C8C57F82F5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457280"/>
        <c:axId val="161458816"/>
      </c:lineChart>
      <c:catAx>
        <c:axId val="161457280"/>
        <c:scaling>
          <c:orientation val="minMax"/>
        </c:scaling>
        <c:delete val="0"/>
        <c:axPos val="b"/>
        <c:majorTickMark val="out"/>
        <c:minorTickMark val="none"/>
        <c:tickLblPos val="nextTo"/>
        <c:crossAx val="161458816"/>
        <c:crosses val="autoZero"/>
        <c:auto val="1"/>
        <c:lblAlgn val="ctr"/>
        <c:lblOffset val="100"/>
        <c:noMultiLvlLbl val="0"/>
      </c:catAx>
      <c:valAx>
        <c:axId val="1614588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1457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'11.2.5'!$A$2:$A$1001</c:f>
              <c:numCache>
                <c:formatCode>General</c:formatCode>
                <c:ptCount val="1000"/>
                <c:pt idx="0">
                  <c:v>28.111912</c:v>
                </c:pt>
                <c:pt idx="1">
                  <c:v>27.879508000000001</c:v>
                </c:pt>
                <c:pt idx="2">
                  <c:v>27.513026</c:v>
                </c:pt>
                <c:pt idx="3">
                  <c:v>27.164418999999999</c:v>
                </c:pt>
                <c:pt idx="4">
                  <c:v>26.967770000000002</c:v>
                </c:pt>
                <c:pt idx="5">
                  <c:v>26.958831</c:v>
                </c:pt>
                <c:pt idx="6">
                  <c:v>26.601286999999999</c:v>
                </c:pt>
                <c:pt idx="7">
                  <c:v>26.359945</c:v>
                </c:pt>
                <c:pt idx="8">
                  <c:v>26.511901000000002</c:v>
                </c:pt>
                <c:pt idx="9">
                  <c:v>26.690674000000001</c:v>
                </c:pt>
                <c:pt idx="10">
                  <c:v>26.84263</c:v>
                </c:pt>
                <c:pt idx="11">
                  <c:v>26.681735</c:v>
                </c:pt>
                <c:pt idx="12">
                  <c:v>26.619164999999999</c:v>
                </c:pt>
                <c:pt idx="13">
                  <c:v>26.172235000000001</c:v>
                </c:pt>
                <c:pt idx="14">
                  <c:v>25.904076</c:v>
                </c:pt>
                <c:pt idx="15">
                  <c:v>25.877261000000001</c:v>
                </c:pt>
                <c:pt idx="16">
                  <c:v>26.100726000000002</c:v>
                </c:pt>
                <c:pt idx="17">
                  <c:v>26.377821999999998</c:v>
                </c:pt>
                <c:pt idx="18">
                  <c:v>26.359945</c:v>
                </c:pt>
                <c:pt idx="19">
                  <c:v>26.449331000000001</c:v>
                </c:pt>
                <c:pt idx="20">
                  <c:v>26.368884000000001</c:v>
                </c:pt>
                <c:pt idx="21">
                  <c:v>25.600162999999998</c:v>
                </c:pt>
                <c:pt idx="22">
                  <c:v>25.028092999999998</c:v>
                </c:pt>
                <c:pt idx="23">
                  <c:v>25.072785</c:v>
                </c:pt>
                <c:pt idx="24">
                  <c:v>24.938706</c:v>
                </c:pt>
                <c:pt idx="25">
                  <c:v>24.920829000000001</c:v>
                </c:pt>
                <c:pt idx="26">
                  <c:v>25.215803000000001</c:v>
                </c:pt>
                <c:pt idx="27">
                  <c:v>25.510777999999998</c:v>
                </c:pt>
                <c:pt idx="28">
                  <c:v>26.386761</c:v>
                </c:pt>
                <c:pt idx="29">
                  <c:v>26.368884000000001</c:v>
                </c:pt>
                <c:pt idx="30">
                  <c:v>26.485085000000002</c:v>
                </c:pt>
                <c:pt idx="31">
                  <c:v>26.690674000000001</c:v>
                </c:pt>
                <c:pt idx="32">
                  <c:v>25.993462000000001</c:v>
                </c:pt>
                <c:pt idx="33">
                  <c:v>25.752119</c:v>
                </c:pt>
                <c:pt idx="34">
                  <c:v>25.769997</c:v>
                </c:pt>
                <c:pt idx="35">
                  <c:v>25.224741999999999</c:v>
                </c:pt>
                <c:pt idx="36">
                  <c:v>24.413658000000002</c:v>
                </c:pt>
                <c:pt idx="37">
                  <c:v>24.188357</c:v>
                </c:pt>
                <c:pt idx="38">
                  <c:v>24.026140000000002</c:v>
                </c:pt>
                <c:pt idx="39">
                  <c:v>23.899971000000001</c:v>
                </c:pt>
                <c:pt idx="40">
                  <c:v>24.089224000000002</c:v>
                </c:pt>
                <c:pt idx="41">
                  <c:v>24.071199</c:v>
                </c:pt>
                <c:pt idx="42">
                  <c:v>24.287489999999998</c:v>
                </c:pt>
                <c:pt idx="43">
                  <c:v>24.963394000000001</c:v>
                </c:pt>
                <c:pt idx="44">
                  <c:v>24.684018999999999</c:v>
                </c:pt>
                <c:pt idx="45">
                  <c:v>24.404646</c:v>
                </c:pt>
                <c:pt idx="46">
                  <c:v>24.656984000000001</c:v>
                </c:pt>
                <c:pt idx="47">
                  <c:v>24.287489999999998</c:v>
                </c:pt>
                <c:pt idx="48">
                  <c:v>23.990092000000001</c:v>
                </c:pt>
                <c:pt idx="49">
                  <c:v>23.818863</c:v>
                </c:pt>
                <c:pt idx="50">
                  <c:v>23.764790999999999</c:v>
                </c:pt>
                <c:pt idx="51">
                  <c:v>24.035152</c:v>
                </c:pt>
                <c:pt idx="52">
                  <c:v>24.089224000000002</c:v>
                </c:pt>
                <c:pt idx="53">
                  <c:v>23.845897999999998</c:v>
                </c:pt>
                <c:pt idx="54">
                  <c:v>24.278478</c:v>
                </c:pt>
                <c:pt idx="55">
                  <c:v>24.620934999999999</c:v>
                </c:pt>
                <c:pt idx="56">
                  <c:v>24.548839000000001</c:v>
                </c:pt>
                <c:pt idx="57">
                  <c:v>24.431683</c:v>
                </c:pt>
                <c:pt idx="58">
                  <c:v>24.16132</c:v>
                </c:pt>
                <c:pt idx="59">
                  <c:v>24.42267</c:v>
                </c:pt>
                <c:pt idx="60">
                  <c:v>24.837223999999999</c:v>
                </c:pt>
                <c:pt idx="61">
                  <c:v>24.611923000000001</c:v>
                </c:pt>
                <c:pt idx="62">
                  <c:v>24.94537</c:v>
                </c:pt>
                <c:pt idx="63">
                  <c:v>24.738092999999999</c:v>
                </c:pt>
                <c:pt idx="64">
                  <c:v>24.386621000000002</c:v>
                </c:pt>
                <c:pt idx="65">
                  <c:v>24.206381</c:v>
                </c:pt>
                <c:pt idx="66">
                  <c:v>24.296500999999999</c:v>
                </c:pt>
                <c:pt idx="67">
                  <c:v>23.927005999999999</c:v>
                </c:pt>
                <c:pt idx="68">
                  <c:v>24.071199</c:v>
                </c:pt>
                <c:pt idx="69">
                  <c:v>24.891297999999999</c:v>
                </c:pt>
                <c:pt idx="70">
                  <c:v>24.557850999999999</c:v>
                </c:pt>
                <c:pt idx="71">
                  <c:v>24.098236</c:v>
                </c:pt>
                <c:pt idx="72">
                  <c:v>24.053176000000001</c:v>
                </c:pt>
                <c:pt idx="73">
                  <c:v>23.927005999999999</c:v>
                </c:pt>
                <c:pt idx="74">
                  <c:v>24.062189</c:v>
                </c:pt>
                <c:pt idx="75">
                  <c:v>23.845897999999998</c:v>
                </c:pt>
                <c:pt idx="76">
                  <c:v>24.179345000000001</c:v>
                </c:pt>
                <c:pt idx="77">
                  <c:v>24.233415999999998</c:v>
                </c:pt>
                <c:pt idx="78">
                  <c:v>24.521802000000001</c:v>
                </c:pt>
                <c:pt idx="79">
                  <c:v>24.368599</c:v>
                </c:pt>
                <c:pt idx="80">
                  <c:v>24.557850999999999</c:v>
                </c:pt>
                <c:pt idx="81">
                  <c:v>24.557850999999999</c:v>
                </c:pt>
                <c:pt idx="82">
                  <c:v>24.46773</c:v>
                </c:pt>
                <c:pt idx="83">
                  <c:v>24.882286000000001</c:v>
                </c:pt>
                <c:pt idx="84">
                  <c:v>24.900307999999999</c:v>
                </c:pt>
                <c:pt idx="85">
                  <c:v>25.125610000000002</c:v>
                </c:pt>
                <c:pt idx="86">
                  <c:v>25.152646000000001</c:v>
                </c:pt>
                <c:pt idx="87">
                  <c:v>25.242767000000001</c:v>
                </c:pt>
                <c:pt idx="88">
                  <c:v>25.098575</c:v>
                </c:pt>
                <c:pt idx="89">
                  <c:v>24.738092999999999</c:v>
                </c:pt>
                <c:pt idx="90">
                  <c:v>25.170670999999999</c:v>
                </c:pt>
                <c:pt idx="91">
                  <c:v>24.72908</c:v>
                </c:pt>
                <c:pt idx="92">
                  <c:v>24.783152000000001</c:v>
                </c:pt>
                <c:pt idx="93">
                  <c:v>24.638960000000001</c:v>
                </c:pt>
                <c:pt idx="94">
                  <c:v>24.584887999999999</c:v>
                </c:pt>
                <c:pt idx="95">
                  <c:v>24.828212000000001</c:v>
                </c:pt>
                <c:pt idx="96">
                  <c:v>25.107586999999999</c:v>
                </c:pt>
                <c:pt idx="97">
                  <c:v>25.125610000000002</c:v>
                </c:pt>
                <c:pt idx="98">
                  <c:v>25.260791999999999</c:v>
                </c:pt>
                <c:pt idx="99">
                  <c:v>25.269804000000001</c:v>
                </c:pt>
                <c:pt idx="100">
                  <c:v>25.242767000000001</c:v>
                </c:pt>
                <c:pt idx="101">
                  <c:v>25.488105999999998</c:v>
                </c:pt>
                <c:pt idx="102">
                  <c:v>25.324548</c:v>
                </c:pt>
                <c:pt idx="103">
                  <c:v>24.979253</c:v>
                </c:pt>
                <c:pt idx="104">
                  <c:v>25.224594</c:v>
                </c:pt>
                <c:pt idx="105">
                  <c:v>24.870214000000001</c:v>
                </c:pt>
                <c:pt idx="106">
                  <c:v>24.870214000000001</c:v>
                </c:pt>
                <c:pt idx="107">
                  <c:v>25.270026000000001</c:v>
                </c:pt>
                <c:pt idx="108">
                  <c:v>25.260939</c:v>
                </c:pt>
                <c:pt idx="109">
                  <c:v>25.397241000000001</c:v>
                </c:pt>
                <c:pt idx="110">
                  <c:v>25.578973000000001</c:v>
                </c:pt>
                <c:pt idx="111">
                  <c:v>25.760707</c:v>
                </c:pt>
                <c:pt idx="112">
                  <c:v>25.524453999999999</c:v>
                </c:pt>
                <c:pt idx="113">
                  <c:v>25.569886</c:v>
                </c:pt>
                <c:pt idx="114">
                  <c:v>25.442672999999999</c:v>
                </c:pt>
                <c:pt idx="115">
                  <c:v>25.324548</c:v>
                </c:pt>
                <c:pt idx="116">
                  <c:v>25.360893000000001</c:v>
                </c:pt>
                <c:pt idx="117">
                  <c:v>25.369980000000002</c:v>
                </c:pt>
                <c:pt idx="118">
                  <c:v>25.569886</c:v>
                </c:pt>
                <c:pt idx="119">
                  <c:v>25.479020999999999</c:v>
                </c:pt>
                <c:pt idx="120">
                  <c:v>25.533539999999999</c:v>
                </c:pt>
                <c:pt idx="121">
                  <c:v>25.606234000000001</c:v>
                </c:pt>
                <c:pt idx="122">
                  <c:v>25.733447000000002</c:v>
                </c:pt>
                <c:pt idx="123">
                  <c:v>25.542627</c:v>
                </c:pt>
                <c:pt idx="124">
                  <c:v>25.669840000000001</c:v>
                </c:pt>
                <c:pt idx="125">
                  <c:v>25.588059999999999</c:v>
                </c:pt>
                <c:pt idx="126">
                  <c:v>25.588059999999999</c:v>
                </c:pt>
                <c:pt idx="127">
                  <c:v>25.778880999999998</c:v>
                </c:pt>
                <c:pt idx="128">
                  <c:v>25.996960999999999</c:v>
                </c:pt>
                <c:pt idx="129">
                  <c:v>25.996960999999999</c:v>
                </c:pt>
                <c:pt idx="130">
                  <c:v>26.169606000000002</c:v>
                </c:pt>
                <c:pt idx="131">
                  <c:v>25.951526000000001</c:v>
                </c:pt>
                <c:pt idx="132">
                  <c:v>25.987874000000001</c:v>
                </c:pt>
                <c:pt idx="133">
                  <c:v>26.078741000000001</c:v>
                </c:pt>
                <c:pt idx="134">
                  <c:v>25.978787000000001</c:v>
                </c:pt>
                <c:pt idx="135">
                  <c:v>26.905628</c:v>
                </c:pt>
                <c:pt idx="136">
                  <c:v>27.514434999999999</c:v>
                </c:pt>
                <c:pt idx="137">
                  <c:v>26.296821000000001</c:v>
                </c:pt>
                <c:pt idx="138">
                  <c:v>26.160520999999999</c:v>
                </c:pt>
                <c:pt idx="139">
                  <c:v>26.069654</c:v>
                </c:pt>
                <c:pt idx="140">
                  <c:v>26.324079999999999</c:v>
                </c:pt>
                <c:pt idx="141">
                  <c:v>26.196867000000001</c:v>
                </c:pt>
                <c:pt idx="142">
                  <c:v>26.160520999999999</c:v>
                </c:pt>
                <c:pt idx="143">
                  <c:v>27.051013999999999</c:v>
                </c:pt>
                <c:pt idx="144">
                  <c:v>28.014201</c:v>
                </c:pt>
                <c:pt idx="145">
                  <c:v>27.805208</c:v>
                </c:pt>
                <c:pt idx="146">
                  <c:v>28.859261</c:v>
                </c:pt>
                <c:pt idx="147">
                  <c:v>29.022822000000001</c:v>
                </c:pt>
                <c:pt idx="148">
                  <c:v>28.886521999999999</c:v>
                </c:pt>
                <c:pt idx="149">
                  <c:v>29.631627999999999</c:v>
                </c:pt>
                <c:pt idx="150">
                  <c:v>30.076872999999999</c:v>
                </c:pt>
                <c:pt idx="151">
                  <c:v>29.731582</c:v>
                </c:pt>
                <c:pt idx="152">
                  <c:v>30.131395000000001</c:v>
                </c:pt>
                <c:pt idx="153">
                  <c:v>30.431256000000001</c:v>
                </c:pt>
                <c:pt idx="154">
                  <c:v>30.667508000000002</c:v>
                </c:pt>
                <c:pt idx="155">
                  <c:v>30.267696000000001</c:v>
                </c:pt>
                <c:pt idx="156">
                  <c:v>29.976922999999999</c:v>
                </c:pt>
                <c:pt idx="157">
                  <c:v>29.677060999999998</c:v>
                </c:pt>
                <c:pt idx="158">
                  <c:v>29.704319999999999</c:v>
                </c:pt>
                <c:pt idx="159">
                  <c:v>30.013266999999999</c:v>
                </c:pt>
                <c:pt idx="160">
                  <c:v>30.681245000000001</c:v>
                </c:pt>
                <c:pt idx="161">
                  <c:v>30.974056999999998</c:v>
                </c:pt>
                <c:pt idx="162">
                  <c:v>31.184519000000002</c:v>
                </c:pt>
                <c:pt idx="163">
                  <c:v>31.907397</c:v>
                </c:pt>
                <c:pt idx="164">
                  <c:v>32.099556999999997</c:v>
                </c:pt>
                <c:pt idx="165">
                  <c:v>31.889095000000001</c:v>
                </c:pt>
                <c:pt idx="166">
                  <c:v>31.669488000000001</c:v>
                </c:pt>
                <c:pt idx="167">
                  <c:v>31.248570999999998</c:v>
                </c:pt>
                <c:pt idx="168">
                  <c:v>31.358374999999999</c:v>
                </c:pt>
                <c:pt idx="169">
                  <c:v>32.044654000000001</c:v>
                </c:pt>
                <c:pt idx="170">
                  <c:v>31.916549</c:v>
                </c:pt>
                <c:pt idx="171">
                  <c:v>32.053803000000002</c:v>
                </c:pt>
                <c:pt idx="172">
                  <c:v>31.934850000000001</c:v>
                </c:pt>
                <c:pt idx="173">
                  <c:v>32.566226</c:v>
                </c:pt>
                <c:pt idx="174">
                  <c:v>32.017204</c:v>
                </c:pt>
                <c:pt idx="175">
                  <c:v>31.825043000000001</c:v>
                </c:pt>
                <c:pt idx="176">
                  <c:v>31.989750000000001</c:v>
                </c:pt>
                <c:pt idx="177">
                  <c:v>32.639426999999998</c:v>
                </c:pt>
                <c:pt idx="178">
                  <c:v>32.456422000000003</c:v>
                </c:pt>
                <c:pt idx="179">
                  <c:v>31.879947000000001</c:v>
                </c:pt>
                <c:pt idx="180">
                  <c:v>32.026353</c:v>
                </c:pt>
                <c:pt idx="181">
                  <c:v>31.770143000000001</c:v>
                </c:pt>
                <c:pt idx="182">
                  <c:v>31.477331</c:v>
                </c:pt>
                <c:pt idx="183">
                  <c:v>32.026353</c:v>
                </c:pt>
                <c:pt idx="184">
                  <c:v>32.008051000000002</c:v>
                </c:pt>
                <c:pt idx="185">
                  <c:v>31.651187</c:v>
                </c:pt>
                <c:pt idx="186">
                  <c:v>30.644646000000002</c:v>
                </c:pt>
                <c:pt idx="187">
                  <c:v>30.443335999999999</c:v>
                </c:pt>
                <c:pt idx="188">
                  <c:v>30.855104000000001</c:v>
                </c:pt>
                <c:pt idx="189">
                  <c:v>30.809349999999998</c:v>
                </c:pt>
                <c:pt idx="190">
                  <c:v>31.431576</c:v>
                </c:pt>
                <c:pt idx="191">
                  <c:v>31.678636999999998</c:v>
                </c:pt>
                <c:pt idx="192">
                  <c:v>31.605436000000001</c:v>
                </c:pt>
                <c:pt idx="193">
                  <c:v>31.440728</c:v>
                </c:pt>
                <c:pt idx="194">
                  <c:v>31.05641</c:v>
                </c:pt>
                <c:pt idx="195">
                  <c:v>31.120463000000001</c:v>
                </c:pt>
                <c:pt idx="196">
                  <c:v>31.303470999999998</c:v>
                </c:pt>
                <c:pt idx="197">
                  <c:v>31.413277999999998</c:v>
                </c:pt>
                <c:pt idx="198">
                  <c:v>31.431576</c:v>
                </c:pt>
                <c:pt idx="199">
                  <c:v>31.751842</c:v>
                </c:pt>
                <c:pt idx="200">
                  <c:v>32.657727999999999</c:v>
                </c:pt>
                <c:pt idx="201">
                  <c:v>32.639426999999998</c:v>
                </c:pt>
                <c:pt idx="202">
                  <c:v>33.096946000000003</c:v>
                </c:pt>
                <c:pt idx="203">
                  <c:v>33.188451999999998</c:v>
                </c:pt>
                <c:pt idx="204">
                  <c:v>32.703482999999999</c:v>
                </c:pt>
                <c:pt idx="205">
                  <c:v>32.428967999999998</c:v>
                </c:pt>
                <c:pt idx="206">
                  <c:v>28.732213000000002</c:v>
                </c:pt>
                <c:pt idx="207">
                  <c:v>29.290385000000001</c:v>
                </c:pt>
                <c:pt idx="208">
                  <c:v>29.116529</c:v>
                </c:pt>
                <c:pt idx="209">
                  <c:v>29.244634000000001</c:v>
                </c:pt>
                <c:pt idx="210">
                  <c:v>28.723063</c:v>
                </c:pt>
                <c:pt idx="211">
                  <c:v>28.933523000000001</c:v>
                </c:pt>
                <c:pt idx="212">
                  <c:v>28.860320000000002</c:v>
                </c:pt>
                <c:pt idx="213">
                  <c:v>29.143981</c:v>
                </c:pt>
                <c:pt idx="214">
                  <c:v>29.134830999999998</c:v>
                </c:pt>
                <c:pt idx="215">
                  <c:v>28.979274</c:v>
                </c:pt>
                <c:pt idx="216">
                  <c:v>29.180582000000001</c:v>
                </c:pt>
                <c:pt idx="217">
                  <c:v>29.006726</c:v>
                </c:pt>
                <c:pt idx="218">
                  <c:v>28.896920000000001</c:v>
                </c:pt>
                <c:pt idx="219">
                  <c:v>29.33614</c:v>
                </c:pt>
                <c:pt idx="220">
                  <c:v>30.09562</c:v>
                </c:pt>
                <c:pt idx="221">
                  <c:v>29.921764</c:v>
                </c:pt>
                <c:pt idx="222">
                  <c:v>30.077318999999999</c:v>
                </c:pt>
                <c:pt idx="223">
                  <c:v>29.699511000000001</c:v>
                </c:pt>
                <c:pt idx="224">
                  <c:v>29.810089000000001</c:v>
                </c:pt>
                <c:pt idx="225">
                  <c:v>29.294058</c:v>
                </c:pt>
                <c:pt idx="226">
                  <c:v>29.303272</c:v>
                </c:pt>
                <c:pt idx="227">
                  <c:v>28.925462</c:v>
                </c:pt>
                <c:pt idx="228">
                  <c:v>29.137405999999999</c:v>
                </c:pt>
                <c:pt idx="229">
                  <c:v>29.128191000000001</c:v>
                </c:pt>
                <c:pt idx="230">
                  <c:v>29.846948999999999</c:v>
                </c:pt>
                <c:pt idx="231">
                  <c:v>32.021658000000002</c:v>
                </c:pt>
                <c:pt idx="232">
                  <c:v>31.468767</c:v>
                </c:pt>
                <c:pt idx="233">
                  <c:v>30.648641000000001</c:v>
                </c:pt>
                <c:pt idx="234">
                  <c:v>30.427486999999999</c:v>
                </c:pt>
                <c:pt idx="235">
                  <c:v>30.915873000000001</c:v>
                </c:pt>
                <c:pt idx="236">
                  <c:v>30.777652</c:v>
                </c:pt>
                <c:pt idx="237">
                  <c:v>29.376991</c:v>
                </c:pt>
                <c:pt idx="238">
                  <c:v>28.750381000000001</c:v>
                </c:pt>
                <c:pt idx="239">
                  <c:v>28.778025</c:v>
                </c:pt>
                <c:pt idx="240">
                  <c:v>28.704305999999999</c:v>
                </c:pt>
                <c:pt idx="241">
                  <c:v>29.174264000000001</c:v>
                </c:pt>
                <c:pt idx="242">
                  <c:v>29.846948999999999</c:v>
                </c:pt>
                <c:pt idx="243">
                  <c:v>30.169471000000001</c:v>
                </c:pt>
                <c:pt idx="244">
                  <c:v>30.123394000000001</c:v>
                </c:pt>
                <c:pt idx="245">
                  <c:v>30.436699999999998</c:v>
                </c:pt>
                <c:pt idx="246">
                  <c:v>30.224758000000001</c:v>
                </c:pt>
                <c:pt idx="247">
                  <c:v>30.344553000000001</c:v>
                </c:pt>
                <c:pt idx="248">
                  <c:v>30.703931999999998</c:v>
                </c:pt>
                <c:pt idx="249">
                  <c:v>30.998806999999999</c:v>
                </c:pt>
                <c:pt idx="250">
                  <c:v>30.215544999999999</c:v>
                </c:pt>
                <c:pt idx="251">
                  <c:v>30.169471000000001</c:v>
                </c:pt>
                <c:pt idx="252">
                  <c:v>29.902239000000002</c:v>
                </c:pt>
                <c:pt idx="253">
                  <c:v>29.957526000000001</c:v>
                </c:pt>
                <c:pt idx="254">
                  <c:v>30.197115</c:v>
                </c:pt>
                <c:pt idx="255">
                  <c:v>30.657858000000001</c:v>
                </c:pt>
                <c:pt idx="256">
                  <c:v>30.667071</c:v>
                </c:pt>
                <c:pt idx="257">
                  <c:v>30.943519999999999</c:v>
                </c:pt>
                <c:pt idx="258">
                  <c:v>31.256822</c:v>
                </c:pt>
                <c:pt idx="259">
                  <c:v>31.201535</c:v>
                </c:pt>
                <c:pt idx="260">
                  <c:v>31.219965999999999</c:v>
                </c:pt>
                <c:pt idx="261">
                  <c:v>30.685502</c:v>
                </c:pt>
                <c:pt idx="262">
                  <c:v>30.41827</c:v>
                </c:pt>
                <c:pt idx="263">
                  <c:v>30.473559999999999</c:v>
                </c:pt>
                <c:pt idx="264">
                  <c:v>31.109385</c:v>
                </c:pt>
                <c:pt idx="265">
                  <c:v>31.450337000000001</c:v>
                </c:pt>
                <c:pt idx="266">
                  <c:v>31.745213</c:v>
                </c:pt>
                <c:pt idx="267">
                  <c:v>31.782073</c:v>
                </c:pt>
                <c:pt idx="268">
                  <c:v>31.920293999999998</c:v>
                </c:pt>
                <c:pt idx="269">
                  <c:v>32.178308999999999</c:v>
                </c:pt>
                <c:pt idx="270">
                  <c:v>32.215169000000003</c:v>
                </c:pt>
                <c:pt idx="271">
                  <c:v>32.242815999999998</c:v>
                </c:pt>
                <c:pt idx="272">
                  <c:v>31.865006999999999</c:v>
                </c:pt>
                <c:pt idx="273">
                  <c:v>31.109385</c:v>
                </c:pt>
                <c:pt idx="274">
                  <c:v>31.072527999999998</c:v>
                </c:pt>
                <c:pt idx="275">
                  <c:v>32.924714000000002</c:v>
                </c:pt>
                <c:pt idx="276">
                  <c:v>32.777276999999998</c:v>
                </c:pt>
                <c:pt idx="277">
                  <c:v>32.731203000000001</c:v>
                </c:pt>
                <c:pt idx="278">
                  <c:v>32.749633000000003</c:v>
                </c:pt>
                <c:pt idx="279">
                  <c:v>32.629838999999997</c:v>
                </c:pt>
                <c:pt idx="280">
                  <c:v>32.740416000000003</c:v>
                </c:pt>
                <c:pt idx="281">
                  <c:v>33.118226</c:v>
                </c:pt>
                <c:pt idx="282">
                  <c:v>33.763266999999999</c:v>
                </c:pt>
                <c:pt idx="283">
                  <c:v>35.182357000000003</c:v>
                </c:pt>
                <c:pt idx="284">
                  <c:v>34.555745999999999</c:v>
                </c:pt>
                <c:pt idx="285">
                  <c:v>34.813761</c:v>
                </c:pt>
                <c:pt idx="286">
                  <c:v>34.638680000000001</c:v>
                </c:pt>
                <c:pt idx="287">
                  <c:v>34.426738</c:v>
                </c:pt>
                <c:pt idx="288">
                  <c:v>35.163927000000001</c:v>
                </c:pt>
                <c:pt idx="289">
                  <c:v>35.034919000000002</c:v>
                </c:pt>
                <c:pt idx="290">
                  <c:v>34.869050999999999</c:v>
                </c:pt>
                <c:pt idx="291">
                  <c:v>34.279300999999997</c:v>
                </c:pt>
                <c:pt idx="292">
                  <c:v>34.112175999999998</c:v>
                </c:pt>
                <c:pt idx="293">
                  <c:v>34.427858000000001</c:v>
                </c:pt>
                <c:pt idx="294">
                  <c:v>34.724969000000002</c:v>
                </c:pt>
                <c:pt idx="295">
                  <c:v>34.882809000000002</c:v>
                </c:pt>
                <c:pt idx="296">
                  <c:v>34.947802000000003</c:v>
                </c:pt>
                <c:pt idx="297">
                  <c:v>34.678542999999998</c:v>
                </c:pt>
                <c:pt idx="298">
                  <c:v>34.910662000000002</c:v>
                </c:pt>
                <c:pt idx="299">
                  <c:v>35.402755999999997</c:v>
                </c:pt>
                <c:pt idx="300">
                  <c:v>35.699868000000002</c:v>
                </c:pt>
                <c:pt idx="301">
                  <c:v>35.569882</c:v>
                </c:pt>
                <c:pt idx="302">
                  <c:v>36.154817999999999</c:v>
                </c:pt>
                <c:pt idx="303">
                  <c:v>35.282052999999998</c:v>
                </c:pt>
                <c:pt idx="304">
                  <c:v>35.616304999999997</c:v>
                </c:pt>
                <c:pt idx="305">
                  <c:v>35.941270000000003</c:v>
                </c:pt>
                <c:pt idx="306">
                  <c:v>35.384186</c:v>
                </c:pt>
                <c:pt idx="307">
                  <c:v>34.919947999999998</c:v>
                </c:pt>
                <c:pt idx="308">
                  <c:v>34.557844000000003</c:v>
                </c:pt>
                <c:pt idx="309">
                  <c:v>34.065748999999997</c:v>
                </c:pt>
                <c:pt idx="310">
                  <c:v>34.251444999999997</c:v>
                </c:pt>
                <c:pt idx="311">
                  <c:v>33.907910000000001</c:v>
                </c:pt>
                <c:pt idx="312">
                  <c:v>33.963619999999999</c:v>
                </c:pt>
                <c:pt idx="313">
                  <c:v>33.657221999999997</c:v>
                </c:pt>
                <c:pt idx="314">
                  <c:v>34.167881999999999</c:v>
                </c:pt>
                <c:pt idx="315">
                  <c:v>34.000757</c:v>
                </c:pt>
                <c:pt idx="316">
                  <c:v>34.427858000000001</c:v>
                </c:pt>
                <c:pt idx="317">
                  <c:v>34.762106000000003</c:v>
                </c:pt>
                <c:pt idx="318">
                  <c:v>34.622836999999997</c:v>
                </c:pt>
                <c:pt idx="319">
                  <c:v>34.622836999999997</c:v>
                </c:pt>
                <c:pt idx="320">
                  <c:v>34.734253000000002</c:v>
                </c:pt>
                <c:pt idx="321">
                  <c:v>34.502133999999998</c:v>
                </c:pt>
                <c:pt idx="322">
                  <c:v>34.270015000000001</c:v>
                </c:pt>
                <c:pt idx="323">
                  <c:v>33.545805999999999</c:v>
                </c:pt>
                <c:pt idx="324">
                  <c:v>33.805777999999997</c:v>
                </c:pt>
                <c:pt idx="325">
                  <c:v>33.202266999999999</c:v>
                </c:pt>
                <c:pt idx="326">
                  <c:v>32.988719000000003</c:v>
                </c:pt>
                <c:pt idx="327">
                  <c:v>33.462243000000001</c:v>
                </c:pt>
                <c:pt idx="328">
                  <c:v>32.478057999999997</c:v>
                </c:pt>
                <c:pt idx="329">
                  <c:v>33.220837000000003</c:v>
                </c:pt>
                <c:pt idx="330">
                  <c:v>34.130741999999998</c:v>
                </c:pt>
                <c:pt idx="331">
                  <c:v>34.251444999999997</c:v>
                </c:pt>
                <c:pt idx="332">
                  <c:v>33.777923999999999</c:v>
                </c:pt>
                <c:pt idx="333">
                  <c:v>33.582942000000003</c:v>
                </c:pt>
                <c:pt idx="334">
                  <c:v>33.360109999999999</c:v>
                </c:pt>
                <c:pt idx="335">
                  <c:v>33.480812999999998</c:v>
                </c:pt>
                <c:pt idx="336">
                  <c:v>34.177168999999999</c:v>
                </c:pt>
                <c:pt idx="337">
                  <c:v>33.452956</c:v>
                </c:pt>
                <c:pt idx="338">
                  <c:v>33.675792000000001</c:v>
                </c:pt>
                <c:pt idx="339">
                  <c:v>34.037896000000003</c:v>
                </c:pt>
                <c:pt idx="340">
                  <c:v>34.223591999999996</c:v>
                </c:pt>
                <c:pt idx="341">
                  <c:v>35.133496999999998</c:v>
                </c:pt>
                <c:pt idx="342">
                  <c:v>33.870770999999998</c:v>
                </c:pt>
                <c:pt idx="343">
                  <c:v>33.750067999999999</c:v>
                </c:pt>
                <c:pt idx="344">
                  <c:v>33.257976999999997</c:v>
                </c:pt>
                <c:pt idx="345">
                  <c:v>33.592229000000003</c:v>
                </c:pt>
                <c:pt idx="346">
                  <c:v>33.945050000000002</c:v>
                </c:pt>
                <c:pt idx="347">
                  <c:v>34.167881999999999</c:v>
                </c:pt>
                <c:pt idx="348">
                  <c:v>34.511417000000002</c:v>
                </c:pt>
                <c:pt idx="349">
                  <c:v>34.789962000000003</c:v>
                </c:pt>
                <c:pt idx="350">
                  <c:v>34.919947999999998</c:v>
                </c:pt>
                <c:pt idx="351">
                  <c:v>34.929231999999999</c:v>
                </c:pt>
                <c:pt idx="352">
                  <c:v>35.004064999999997</c:v>
                </c:pt>
                <c:pt idx="353">
                  <c:v>35.088254999999997</c:v>
                </c:pt>
                <c:pt idx="354">
                  <c:v>35.312761000000002</c:v>
                </c:pt>
                <c:pt idx="355">
                  <c:v>35.527911000000003</c:v>
                </c:pt>
                <c:pt idx="356">
                  <c:v>35.256633999999998</c:v>
                </c:pt>
                <c:pt idx="357">
                  <c:v>35.116320000000002</c:v>
                </c:pt>
                <c:pt idx="358">
                  <c:v>35.050840000000001</c:v>
                </c:pt>
                <c:pt idx="359">
                  <c:v>35.415660000000003</c:v>
                </c:pt>
                <c:pt idx="360">
                  <c:v>35.836607000000001</c:v>
                </c:pt>
                <c:pt idx="361">
                  <c:v>35.340823</c:v>
                </c:pt>
                <c:pt idx="362">
                  <c:v>35.930149999999998</c:v>
                </c:pt>
                <c:pt idx="363">
                  <c:v>35.649518999999998</c:v>
                </c:pt>
                <c:pt idx="364">
                  <c:v>35.686937999999998</c:v>
                </c:pt>
                <c:pt idx="365">
                  <c:v>35.453077999999998</c:v>
                </c:pt>
                <c:pt idx="366">
                  <c:v>35.378241000000003</c:v>
                </c:pt>
                <c:pt idx="367">
                  <c:v>35.565330000000003</c:v>
                </c:pt>
                <c:pt idx="368">
                  <c:v>35.799188999999998</c:v>
                </c:pt>
                <c:pt idx="369">
                  <c:v>35.443722000000001</c:v>
                </c:pt>
                <c:pt idx="370">
                  <c:v>35.265990000000002</c:v>
                </c:pt>
                <c:pt idx="371">
                  <c:v>35.593392000000001</c:v>
                </c:pt>
                <c:pt idx="372">
                  <c:v>36.996547999999997</c:v>
                </c:pt>
                <c:pt idx="373">
                  <c:v>36.734625999999999</c:v>
                </c:pt>
                <c:pt idx="374">
                  <c:v>37.726191</c:v>
                </c:pt>
                <c:pt idx="375">
                  <c:v>37.567165000000003</c:v>
                </c:pt>
                <c:pt idx="376">
                  <c:v>37.885213999999998</c:v>
                </c:pt>
                <c:pt idx="377">
                  <c:v>37.735543999999997</c:v>
                </c:pt>
                <c:pt idx="378">
                  <c:v>37.221054000000002</c:v>
                </c:pt>
                <c:pt idx="379">
                  <c:v>36.818815999999998</c:v>
                </c:pt>
                <c:pt idx="380">
                  <c:v>37.698126000000002</c:v>
                </c:pt>
                <c:pt idx="381">
                  <c:v>38.343580000000003</c:v>
                </c:pt>
                <c:pt idx="382">
                  <c:v>38.745815</c:v>
                </c:pt>
                <c:pt idx="383">
                  <c:v>38.680334000000002</c:v>
                </c:pt>
                <c:pt idx="384">
                  <c:v>38.362285</c:v>
                </c:pt>
                <c:pt idx="385">
                  <c:v>37.295887</c:v>
                </c:pt>
                <c:pt idx="386">
                  <c:v>37.230407</c:v>
                </c:pt>
                <c:pt idx="387">
                  <c:v>37.249116000000001</c:v>
                </c:pt>
                <c:pt idx="388">
                  <c:v>37.857151999999999</c:v>
                </c:pt>
                <c:pt idx="389">
                  <c:v>36.818815999999998</c:v>
                </c:pt>
                <c:pt idx="390">
                  <c:v>36.678499000000002</c:v>
                </c:pt>
                <c:pt idx="391">
                  <c:v>36.650436999999997</c:v>
                </c:pt>
                <c:pt idx="392">
                  <c:v>37.183636</c:v>
                </c:pt>
                <c:pt idx="393">
                  <c:v>37.791671999999998</c:v>
                </c:pt>
                <c:pt idx="394">
                  <c:v>37.426848</c:v>
                </c:pt>
                <c:pt idx="395">
                  <c:v>37.361367999999999</c:v>
                </c:pt>
                <c:pt idx="396">
                  <c:v>37.408141999999998</c:v>
                </c:pt>
                <c:pt idx="397">
                  <c:v>37.127507999999999</c:v>
                </c:pt>
                <c:pt idx="398">
                  <c:v>37.286535000000001</c:v>
                </c:pt>
                <c:pt idx="399">
                  <c:v>37.333306</c:v>
                </c:pt>
                <c:pt idx="400">
                  <c:v>38.231324999999998</c:v>
                </c:pt>
                <c:pt idx="401">
                  <c:v>37.894567000000002</c:v>
                </c:pt>
                <c:pt idx="402">
                  <c:v>37.791671999999998</c:v>
                </c:pt>
                <c:pt idx="403">
                  <c:v>37.417495000000002</c:v>
                </c:pt>
                <c:pt idx="404">
                  <c:v>37.127507999999999</c:v>
                </c:pt>
                <c:pt idx="405">
                  <c:v>36.884295999999999</c:v>
                </c:pt>
                <c:pt idx="406">
                  <c:v>36.538184999999999</c:v>
                </c:pt>
                <c:pt idx="407">
                  <c:v>36.874940000000002</c:v>
                </c:pt>
                <c:pt idx="408">
                  <c:v>37.080736999999999</c:v>
                </c:pt>
                <c:pt idx="409">
                  <c:v>36.987195</c:v>
                </c:pt>
                <c:pt idx="410">
                  <c:v>37.389432999999997</c:v>
                </c:pt>
                <c:pt idx="411">
                  <c:v>38.077119000000003</c:v>
                </c:pt>
                <c:pt idx="412">
                  <c:v>37.907556</c:v>
                </c:pt>
                <c:pt idx="413">
                  <c:v>37.304648999999998</c:v>
                </c:pt>
                <c:pt idx="414">
                  <c:v>37.521321</c:v>
                </c:pt>
                <c:pt idx="415">
                  <c:v>37.445956000000002</c:v>
                </c:pt>
                <c:pt idx="416">
                  <c:v>37.380014000000003</c:v>
                </c:pt>
                <c:pt idx="417">
                  <c:v>38.011177000000004</c:v>
                </c:pt>
                <c:pt idx="418">
                  <c:v>37.775666999999999</c:v>
                </c:pt>
                <c:pt idx="419">
                  <c:v>37.794508999999998</c:v>
                </c:pt>
                <c:pt idx="420">
                  <c:v>37.860450999999998</c:v>
                </c:pt>
                <c:pt idx="421">
                  <c:v>37.690883999999997</c:v>
                </c:pt>
                <c:pt idx="422">
                  <c:v>38.001758000000002</c:v>
                </c:pt>
                <c:pt idx="423">
                  <c:v>38.566977999999999</c:v>
                </c:pt>
                <c:pt idx="424">
                  <c:v>38.425674999999998</c:v>
                </c:pt>
                <c:pt idx="425">
                  <c:v>37.954656999999997</c:v>
                </c:pt>
                <c:pt idx="426">
                  <c:v>37.982917</c:v>
                </c:pt>
                <c:pt idx="427">
                  <c:v>38.821328999999999</c:v>
                </c:pt>
                <c:pt idx="428">
                  <c:v>39.075679000000001</c:v>
                </c:pt>
                <c:pt idx="429">
                  <c:v>38.877851999999997</c:v>
                </c:pt>
                <c:pt idx="430">
                  <c:v>38.727125999999998</c:v>
                </c:pt>
                <c:pt idx="431">
                  <c:v>38.491616999999998</c:v>
                </c:pt>
                <c:pt idx="432">
                  <c:v>38.227848000000002</c:v>
                </c:pt>
                <c:pt idx="433">
                  <c:v>38.840170000000001</c:v>
                </c:pt>
                <c:pt idx="434">
                  <c:v>39.094520000000003</c:v>
                </c:pt>
                <c:pt idx="435">
                  <c:v>39.264087000000004</c:v>
                </c:pt>
                <c:pt idx="436">
                  <c:v>39.235827</c:v>
                </c:pt>
                <c:pt idx="437">
                  <c:v>39.103938999999997</c:v>
                </c:pt>
                <c:pt idx="438">
                  <c:v>39.264087000000004</c:v>
                </c:pt>
                <c:pt idx="439">
                  <c:v>39.55612</c:v>
                </c:pt>
                <c:pt idx="440">
                  <c:v>39.330029000000003</c:v>
                </c:pt>
                <c:pt idx="441">
                  <c:v>39.593798</c:v>
                </c:pt>
                <c:pt idx="442">
                  <c:v>39.301769</c:v>
                </c:pt>
                <c:pt idx="443">
                  <c:v>39.801048000000002</c:v>
                </c:pt>
                <c:pt idx="444">
                  <c:v>39.282927999999998</c:v>
                </c:pt>
                <c:pt idx="445">
                  <c:v>39.443072999999998</c:v>
                </c:pt>
                <c:pt idx="446">
                  <c:v>39.471336000000001</c:v>
                </c:pt>
                <c:pt idx="447">
                  <c:v>39.377130000000001</c:v>
                </c:pt>
                <c:pt idx="448">
                  <c:v>39.55612</c:v>
                </c:pt>
                <c:pt idx="449">
                  <c:v>39.358288999999999</c:v>
                </c:pt>
                <c:pt idx="450">
                  <c:v>39.254665000000003</c:v>
                </c:pt>
                <c:pt idx="451">
                  <c:v>39.273505999999998</c:v>
                </c:pt>
                <c:pt idx="452">
                  <c:v>39.650322000000003</c:v>
                </c:pt>
                <c:pt idx="453">
                  <c:v>39.697423000000001</c:v>
                </c:pt>
                <c:pt idx="454">
                  <c:v>39.989455999999997</c:v>
                </c:pt>
                <c:pt idx="455">
                  <c:v>41.524976000000002</c:v>
                </c:pt>
                <c:pt idx="456">
                  <c:v>41.948889999999999</c:v>
                </c:pt>
                <c:pt idx="457">
                  <c:v>42.099615999999997</c:v>
                </c:pt>
                <c:pt idx="458">
                  <c:v>42.240923000000002</c:v>
                </c:pt>
                <c:pt idx="459">
                  <c:v>42.231504000000001</c:v>
                </c:pt>
                <c:pt idx="460">
                  <c:v>42.269182999999998</c:v>
                </c:pt>
                <c:pt idx="461">
                  <c:v>41.826428</c:v>
                </c:pt>
                <c:pt idx="462">
                  <c:v>41.920630000000003</c:v>
                </c:pt>
                <c:pt idx="463">
                  <c:v>41.421351999999999</c:v>
                </c:pt>
                <c:pt idx="464">
                  <c:v>41.345987000000001</c:v>
                </c:pt>
                <c:pt idx="465">
                  <c:v>41.053958000000002</c:v>
                </c:pt>
                <c:pt idx="466">
                  <c:v>40.658301000000002</c:v>
                </c:pt>
                <c:pt idx="467">
                  <c:v>40.375689999999999</c:v>
                </c:pt>
                <c:pt idx="468">
                  <c:v>40.856127999999998</c:v>
                </c:pt>
                <c:pt idx="469">
                  <c:v>40.582940000000001</c:v>
                </c:pt>
                <c:pt idx="470">
                  <c:v>40.262647000000001</c:v>
                </c:pt>
                <c:pt idx="471">
                  <c:v>40.724243000000001</c:v>
                </c:pt>
                <c:pt idx="472">
                  <c:v>40.695982999999998</c:v>
                </c:pt>
                <c:pt idx="473">
                  <c:v>40.695982999999998</c:v>
                </c:pt>
                <c:pt idx="474">
                  <c:v>40.997435000000003</c:v>
                </c:pt>
                <c:pt idx="475">
                  <c:v>41.524976000000002</c:v>
                </c:pt>
                <c:pt idx="476">
                  <c:v>41.703961999999997</c:v>
                </c:pt>
                <c:pt idx="477">
                  <c:v>42.193821</c:v>
                </c:pt>
                <c:pt idx="478">
                  <c:v>42.495272999999997</c:v>
                </c:pt>
                <c:pt idx="479">
                  <c:v>42.969233000000003</c:v>
                </c:pt>
                <c:pt idx="480">
                  <c:v>42.609022000000003</c:v>
                </c:pt>
                <c:pt idx="481">
                  <c:v>42.864961000000001</c:v>
                </c:pt>
                <c:pt idx="482">
                  <c:v>42.798606999999997</c:v>
                </c:pt>
                <c:pt idx="483">
                  <c:v>42.817562000000002</c:v>
                </c:pt>
                <c:pt idx="484">
                  <c:v>42.665894999999999</c:v>
                </c:pt>
                <c:pt idx="485">
                  <c:v>42.533186999999998</c:v>
                </c:pt>
                <c:pt idx="486">
                  <c:v>42.542667999999999</c:v>
                </c:pt>
                <c:pt idx="487">
                  <c:v>43.064022999999999</c:v>
                </c:pt>
                <c:pt idx="488">
                  <c:v>42.741729999999997</c:v>
                </c:pt>
                <c:pt idx="489">
                  <c:v>42.618499999999997</c:v>
                </c:pt>
                <c:pt idx="490">
                  <c:v>42.902875000000002</c:v>
                </c:pt>
                <c:pt idx="491">
                  <c:v>43.519024999999999</c:v>
                </c:pt>
                <c:pt idx="492">
                  <c:v>44.049861</c:v>
                </c:pt>
                <c:pt idx="493">
                  <c:v>44.324755000000003</c:v>
                </c:pt>
                <c:pt idx="494">
                  <c:v>44.400590999999999</c:v>
                </c:pt>
                <c:pt idx="495">
                  <c:v>44.552258000000002</c:v>
                </c:pt>
                <c:pt idx="496">
                  <c:v>44.267882999999998</c:v>
                </c:pt>
                <c:pt idx="497">
                  <c:v>43.83184</c:v>
                </c:pt>
                <c:pt idx="498">
                  <c:v>44.324755000000003</c:v>
                </c:pt>
                <c:pt idx="499">
                  <c:v>44.097256999999999</c:v>
                </c:pt>
                <c:pt idx="500">
                  <c:v>44.248924000000002</c:v>
                </c:pt>
                <c:pt idx="501">
                  <c:v>45.045177000000002</c:v>
                </c:pt>
                <c:pt idx="502">
                  <c:v>44.609133999999997</c:v>
                </c:pt>
                <c:pt idx="503">
                  <c:v>44.135173999999999</c:v>
                </c:pt>
                <c:pt idx="504">
                  <c:v>44.628093</c:v>
                </c:pt>
                <c:pt idx="505">
                  <c:v>43.642254999999999</c:v>
                </c:pt>
                <c:pt idx="506">
                  <c:v>43.992984999999997</c:v>
                </c:pt>
                <c:pt idx="507">
                  <c:v>44.021420999999997</c:v>
                </c:pt>
                <c:pt idx="508">
                  <c:v>43.945588999999998</c:v>
                </c:pt>
                <c:pt idx="509">
                  <c:v>43.509546999999998</c:v>
                </c:pt>
                <c:pt idx="510">
                  <c:v>43.376835</c:v>
                </c:pt>
                <c:pt idx="511">
                  <c:v>43.689650999999998</c:v>
                </c:pt>
                <c:pt idx="512">
                  <c:v>43.689650999999998</c:v>
                </c:pt>
                <c:pt idx="513">
                  <c:v>43.158814</c:v>
                </c:pt>
                <c:pt idx="514">
                  <c:v>44.343713999999999</c:v>
                </c:pt>
                <c:pt idx="515">
                  <c:v>43.462147999999999</c:v>
                </c:pt>
                <c:pt idx="516">
                  <c:v>41.736933000000001</c:v>
                </c:pt>
                <c:pt idx="517">
                  <c:v>41.376725999999998</c:v>
                </c:pt>
                <c:pt idx="518">
                  <c:v>41.452558000000003</c:v>
                </c:pt>
                <c:pt idx="519">
                  <c:v>40.969119999999997</c:v>
                </c:pt>
                <c:pt idx="520">
                  <c:v>40.514119000000001</c:v>
                </c:pt>
                <c:pt idx="521">
                  <c:v>41.357767000000003</c:v>
                </c:pt>
                <c:pt idx="522">
                  <c:v>41.784331999999999</c:v>
                </c:pt>
                <c:pt idx="523">
                  <c:v>42.542667999999999</c:v>
                </c:pt>
                <c:pt idx="524">
                  <c:v>42.068708000000001</c:v>
                </c:pt>
                <c:pt idx="525">
                  <c:v>42.675376</c:v>
                </c:pt>
                <c:pt idx="526">
                  <c:v>43.727567999999998</c:v>
                </c:pt>
                <c:pt idx="527">
                  <c:v>43.519024999999999</c:v>
                </c:pt>
                <c:pt idx="528">
                  <c:v>44.068820000000002</c:v>
                </c:pt>
                <c:pt idx="529">
                  <c:v>44.192047000000002</c:v>
                </c:pt>
                <c:pt idx="530">
                  <c:v>43.651733</c:v>
                </c:pt>
                <c:pt idx="531">
                  <c:v>44.504863</c:v>
                </c:pt>
                <c:pt idx="532">
                  <c:v>44.969341999999997</c:v>
                </c:pt>
                <c:pt idx="533">
                  <c:v>45.092571999999997</c:v>
                </c:pt>
                <c:pt idx="534">
                  <c:v>45.367469999999997</c:v>
                </c:pt>
                <c:pt idx="535">
                  <c:v>46.163722999999997</c:v>
                </c:pt>
                <c:pt idx="536">
                  <c:v>46.144764000000002</c:v>
                </c:pt>
                <c:pt idx="537">
                  <c:v>46.343826999999997</c:v>
                </c:pt>
                <c:pt idx="538">
                  <c:v>46.324868000000002</c:v>
                </c:pt>
                <c:pt idx="539">
                  <c:v>46.239555000000003</c:v>
                </c:pt>
                <c:pt idx="540">
                  <c:v>47.026330999999999</c:v>
                </c:pt>
                <c:pt idx="541">
                  <c:v>46.997894000000002</c:v>
                </c:pt>
                <c:pt idx="542">
                  <c:v>46.884141</c:v>
                </c:pt>
                <c:pt idx="543">
                  <c:v>46.493046</c:v>
                </c:pt>
                <c:pt idx="544">
                  <c:v>45.997017999999997</c:v>
                </c:pt>
                <c:pt idx="545">
                  <c:v>46.454889000000001</c:v>
                </c:pt>
                <c:pt idx="546">
                  <c:v>45.768081000000002</c:v>
                </c:pt>
                <c:pt idx="547">
                  <c:v>45.396059999999999</c:v>
                </c:pt>
                <c:pt idx="548">
                  <c:v>45.281593999999998</c:v>
                </c:pt>
                <c:pt idx="549">
                  <c:v>45.548684000000002</c:v>
                </c:pt>
                <c:pt idx="550">
                  <c:v>45.605919</c:v>
                </c:pt>
                <c:pt idx="551">
                  <c:v>46.378574999999998</c:v>
                </c:pt>
                <c:pt idx="552">
                  <c:v>46.225951999999999</c:v>
                </c:pt>
                <c:pt idx="553">
                  <c:v>45.863472999999999</c:v>
                </c:pt>
                <c:pt idx="554">
                  <c:v>46.588433999999999</c:v>
                </c:pt>
                <c:pt idx="555">
                  <c:v>46.187795000000001</c:v>
                </c:pt>
                <c:pt idx="556">
                  <c:v>45.500990000000002</c:v>
                </c:pt>
                <c:pt idx="557">
                  <c:v>45.396059999999999</c:v>
                </c:pt>
                <c:pt idx="558">
                  <c:v>44.737870999999998</c:v>
                </c:pt>
                <c:pt idx="559">
                  <c:v>44.995421</c:v>
                </c:pt>
                <c:pt idx="560">
                  <c:v>44.785566000000003</c:v>
                </c:pt>
                <c:pt idx="561">
                  <c:v>44.518470999999998</c:v>
                </c:pt>
                <c:pt idx="562">
                  <c:v>43.078085000000002</c:v>
                </c:pt>
                <c:pt idx="563">
                  <c:v>43.631348000000003</c:v>
                </c:pt>
                <c:pt idx="564">
                  <c:v>45.329287999999998</c:v>
                </c:pt>
                <c:pt idx="565">
                  <c:v>45.462833000000003</c:v>
                </c:pt>
                <c:pt idx="566">
                  <c:v>45.768081000000002</c:v>
                </c:pt>
                <c:pt idx="567">
                  <c:v>46.216414</c:v>
                </c:pt>
                <c:pt idx="568">
                  <c:v>45.920704000000001</c:v>
                </c:pt>
                <c:pt idx="569">
                  <c:v>45.672691999999998</c:v>
                </c:pt>
                <c:pt idx="570">
                  <c:v>45.262515</c:v>
                </c:pt>
                <c:pt idx="571">
                  <c:v>44.852338000000003</c:v>
                </c:pt>
                <c:pt idx="572">
                  <c:v>44.308616000000001</c:v>
                </c:pt>
                <c:pt idx="573">
                  <c:v>44.604322000000003</c:v>
                </c:pt>
                <c:pt idx="574">
                  <c:v>44.194149000000003</c:v>
                </c:pt>
                <c:pt idx="575">
                  <c:v>43.545496999999997</c:v>
                </c:pt>
                <c:pt idx="576">
                  <c:v>44.098756999999999</c:v>
                </c:pt>
                <c:pt idx="577">
                  <c:v>45.396059999999999</c:v>
                </c:pt>
                <c:pt idx="578">
                  <c:v>45.014499000000001</c:v>
                </c:pt>
                <c:pt idx="579">
                  <c:v>44.451698999999998</c:v>
                </c:pt>
                <c:pt idx="580">
                  <c:v>44.222765000000003</c:v>
                </c:pt>
                <c:pt idx="581">
                  <c:v>43.841203999999998</c:v>
                </c:pt>
                <c:pt idx="582">
                  <c:v>43.383333</c:v>
                </c:pt>
                <c:pt idx="583">
                  <c:v>44.108297999999998</c:v>
                </c:pt>
                <c:pt idx="584">
                  <c:v>44.251381000000002</c:v>
                </c:pt>
                <c:pt idx="585">
                  <c:v>43.803046999999999</c:v>
                </c:pt>
                <c:pt idx="586">
                  <c:v>44.957267999999999</c:v>
                </c:pt>
                <c:pt idx="587">
                  <c:v>45.004961999999999</c:v>
                </c:pt>
                <c:pt idx="588">
                  <c:v>44.842796999999997</c:v>
                </c:pt>
                <c:pt idx="589">
                  <c:v>40.693337</c:v>
                </c:pt>
                <c:pt idx="590">
                  <c:v>39.291103999999997</c:v>
                </c:pt>
                <c:pt idx="591">
                  <c:v>40.073301000000001</c:v>
                </c:pt>
                <c:pt idx="592">
                  <c:v>38.537526999999997</c:v>
                </c:pt>
                <c:pt idx="593">
                  <c:v>39.376956</c:v>
                </c:pt>
                <c:pt idx="594">
                  <c:v>39.682203000000001</c:v>
                </c:pt>
                <c:pt idx="595">
                  <c:v>39.911140000000003</c:v>
                </c:pt>
                <c:pt idx="596">
                  <c:v>40.493018999999997</c:v>
                </c:pt>
                <c:pt idx="597">
                  <c:v>40.454863000000003</c:v>
                </c:pt>
                <c:pt idx="598">
                  <c:v>40.407167999999999</c:v>
                </c:pt>
                <c:pt idx="599">
                  <c:v>40.636102000000001</c:v>
                </c:pt>
                <c:pt idx="600">
                  <c:v>40.426246999999996</c:v>
                </c:pt>
                <c:pt idx="601">
                  <c:v>41.103513999999997</c:v>
                </c:pt>
                <c:pt idx="602">
                  <c:v>41.847554000000002</c:v>
                </c:pt>
                <c:pt idx="603">
                  <c:v>41.866771999999997</c:v>
                </c:pt>
                <c:pt idx="604">
                  <c:v>41.818733999999999</c:v>
                </c:pt>
                <c:pt idx="605">
                  <c:v>41.789915000000001</c:v>
                </c:pt>
                <c:pt idx="606">
                  <c:v>42.135762999999997</c:v>
                </c:pt>
                <c:pt idx="607">
                  <c:v>42.414363000000002</c:v>
                </c:pt>
                <c:pt idx="608">
                  <c:v>42.356721</c:v>
                </c:pt>
                <c:pt idx="609">
                  <c:v>42.260652999999998</c:v>
                </c:pt>
                <c:pt idx="610">
                  <c:v>42.327900999999997</c:v>
                </c:pt>
                <c:pt idx="611">
                  <c:v>42.126154</c:v>
                </c:pt>
                <c:pt idx="612">
                  <c:v>42.154977000000002</c:v>
                </c:pt>
                <c:pt idx="613">
                  <c:v>41.578561999999998</c:v>
                </c:pt>
                <c:pt idx="614">
                  <c:v>41.367213999999997</c:v>
                </c:pt>
                <c:pt idx="615">
                  <c:v>41.415247000000001</c:v>
                </c:pt>
                <c:pt idx="616">
                  <c:v>40.694730999999997</c:v>
                </c:pt>
                <c:pt idx="617">
                  <c:v>41.165466000000002</c:v>
                </c:pt>
                <c:pt idx="618">
                  <c:v>40.377702999999997</c:v>
                </c:pt>
                <c:pt idx="619">
                  <c:v>40.329669000000003</c:v>
                </c:pt>
                <c:pt idx="620">
                  <c:v>39.407409999999999</c:v>
                </c:pt>
                <c:pt idx="621">
                  <c:v>39.753258000000002</c:v>
                </c:pt>
                <c:pt idx="622">
                  <c:v>39.926181999999997</c:v>
                </c:pt>
                <c:pt idx="623">
                  <c:v>40.060678000000003</c:v>
                </c:pt>
                <c:pt idx="624">
                  <c:v>40.829227000000003</c:v>
                </c:pt>
                <c:pt idx="625">
                  <c:v>40.627484000000003</c:v>
                </c:pt>
                <c:pt idx="626">
                  <c:v>41.194288999999998</c:v>
                </c:pt>
                <c:pt idx="627">
                  <c:v>41.175075</c:v>
                </c:pt>
                <c:pt idx="628">
                  <c:v>41.213504</c:v>
                </c:pt>
                <c:pt idx="629">
                  <c:v>39.830111000000002</c:v>
                </c:pt>
                <c:pt idx="630">
                  <c:v>39.589939000000001</c:v>
                </c:pt>
                <c:pt idx="631">
                  <c:v>39.359375999999997</c:v>
                </c:pt>
                <c:pt idx="632">
                  <c:v>39.349767</c:v>
                </c:pt>
                <c:pt idx="633">
                  <c:v>39.061562000000002</c:v>
                </c:pt>
                <c:pt idx="634">
                  <c:v>39.119204000000003</c:v>
                </c:pt>
                <c:pt idx="635">
                  <c:v>38.706108</c:v>
                </c:pt>
                <c:pt idx="636">
                  <c:v>39.916573</c:v>
                </c:pt>
                <c:pt idx="637">
                  <c:v>39.897359000000002</c:v>
                </c:pt>
                <c:pt idx="638">
                  <c:v>39.791682999999999</c:v>
                </c:pt>
                <c:pt idx="639">
                  <c:v>39.849325</c:v>
                </c:pt>
                <c:pt idx="640">
                  <c:v>40.079892000000001</c:v>
                </c:pt>
                <c:pt idx="641">
                  <c:v>40.118316999999998</c:v>
                </c:pt>
                <c:pt idx="642">
                  <c:v>40.012644000000002</c:v>
                </c:pt>
                <c:pt idx="643">
                  <c:v>40.598660000000002</c:v>
                </c:pt>
                <c:pt idx="644">
                  <c:v>40.502592999999997</c:v>
                </c:pt>
                <c:pt idx="645">
                  <c:v>39.983820999999999</c:v>
                </c:pt>
                <c:pt idx="646">
                  <c:v>41.223109000000001</c:v>
                </c:pt>
                <c:pt idx="647">
                  <c:v>40.963723000000002</c:v>
                </c:pt>
                <c:pt idx="648">
                  <c:v>41.299965999999998</c:v>
                </c:pt>
                <c:pt idx="649">
                  <c:v>41.636204999999997</c:v>
                </c:pt>
                <c:pt idx="650">
                  <c:v>45.988118999999998</c:v>
                </c:pt>
                <c:pt idx="651">
                  <c:v>46.141829000000001</c:v>
                </c:pt>
                <c:pt idx="652">
                  <c:v>47.227406999999999</c:v>
                </c:pt>
                <c:pt idx="653">
                  <c:v>47.131340000000002</c:v>
                </c:pt>
                <c:pt idx="654">
                  <c:v>46.727848999999999</c:v>
                </c:pt>
                <c:pt idx="655">
                  <c:v>46.747062999999997</c:v>
                </c:pt>
                <c:pt idx="656">
                  <c:v>46.343575999999999</c:v>
                </c:pt>
                <c:pt idx="657">
                  <c:v>45.728732999999998</c:v>
                </c:pt>
                <c:pt idx="658">
                  <c:v>44.460625</c:v>
                </c:pt>
                <c:pt idx="659">
                  <c:v>44.864116000000003</c:v>
                </c:pt>
                <c:pt idx="660">
                  <c:v>45.872838000000002</c:v>
                </c:pt>
                <c:pt idx="661">
                  <c:v>45.507775000000002</c:v>
                </c:pt>
                <c:pt idx="662">
                  <c:v>45.488560999999997</c:v>
                </c:pt>
                <c:pt idx="663">
                  <c:v>45.757556000000001</c:v>
                </c:pt>
                <c:pt idx="664">
                  <c:v>46.804706000000003</c:v>
                </c:pt>
                <c:pt idx="665">
                  <c:v>46.401215000000001</c:v>
                </c:pt>
                <c:pt idx="666">
                  <c:v>46.122615000000003</c:v>
                </c:pt>
                <c:pt idx="667">
                  <c:v>46.006587000000003</c:v>
                </c:pt>
                <c:pt idx="668">
                  <c:v>46.006587000000003</c:v>
                </c:pt>
                <c:pt idx="669">
                  <c:v>45.851874000000002</c:v>
                </c:pt>
                <c:pt idx="670">
                  <c:v>45.349072999999997</c:v>
                </c:pt>
                <c:pt idx="671">
                  <c:v>45.049323000000001</c:v>
                </c:pt>
                <c:pt idx="672">
                  <c:v>46.035592999999999</c:v>
                </c:pt>
                <c:pt idx="673">
                  <c:v>45.880884000000002</c:v>
                </c:pt>
                <c:pt idx="674">
                  <c:v>45.310395</c:v>
                </c:pt>
                <c:pt idx="675">
                  <c:v>45.668157999999998</c:v>
                </c:pt>
                <c:pt idx="676">
                  <c:v>45.368408000000002</c:v>
                </c:pt>
                <c:pt idx="677">
                  <c:v>45.300724000000002</c:v>
                </c:pt>
                <c:pt idx="678">
                  <c:v>44.826929</c:v>
                </c:pt>
                <c:pt idx="679">
                  <c:v>44.614203000000003</c:v>
                </c:pt>
                <c:pt idx="680">
                  <c:v>44.217762</c:v>
                </c:pt>
                <c:pt idx="681">
                  <c:v>44.140408999999998</c:v>
                </c:pt>
                <c:pt idx="682">
                  <c:v>45.068662000000003</c:v>
                </c:pt>
                <c:pt idx="683">
                  <c:v>44.904282000000002</c:v>
                </c:pt>
                <c:pt idx="684">
                  <c:v>44.449826999999999</c:v>
                </c:pt>
                <c:pt idx="685">
                  <c:v>43.976028999999997</c:v>
                </c:pt>
                <c:pt idx="686">
                  <c:v>44.314456999999997</c:v>
                </c:pt>
                <c:pt idx="687">
                  <c:v>44.449826999999999</c:v>
                </c:pt>
                <c:pt idx="688">
                  <c:v>45.175024999999998</c:v>
                </c:pt>
                <c:pt idx="689">
                  <c:v>44.575524999999999</c:v>
                </c:pt>
                <c:pt idx="690">
                  <c:v>44.701227000000003</c:v>
                </c:pt>
                <c:pt idx="691">
                  <c:v>44.39181</c:v>
                </c:pt>
                <c:pt idx="692">
                  <c:v>44.130738000000001</c:v>
                </c:pt>
                <c:pt idx="693">
                  <c:v>44.140408999999998</c:v>
                </c:pt>
                <c:pt idx="694">
                  <c:v>43.763303000000001</c:v>
                </c:pt>
                <c:pt idx="695">
                  <c:v>42.902735</c:v>
                </c:pt>
                <c:pt idx="696">
                  <c:v>42.690012000000003</c:v>
                </c:pt>
                <c:pt idx="697">
                  <c:v>42.980091000000002</c:v>
                </c:pt>
                <c:pt idx="698">
                  <c:v>42.931744999999999</c:v>
                </c:pt>
                <c:pt idx="699">
                  <c:v>42.922074000000002</c:v>
                </c:pt>
                <c:pt idx="700">
                  <c:v>42.835050000000003</c:v>
                </c:pt>
                <c:pt idx="701">
                  <c:v>42.777036000000003</c:v>
                </c:pt>
                <c:pt idx="702">
                  <c:v>43.047775999999999</c:v>
                </c:pt>
                <c:pt idx="703">
                  <c:v>43.134799999999998</c:v>
                </c:pt>
                <c:pt idx="704">
                  <c:v>44.034045999999996</c:v>
                </c:pt>
                <c:pt idx="705">
                  <c:v>44.111398999999999</c:v>
                </c:pt>
                <c:pt idx="706">
                  <c:v>44.246768000000003</c:v>
                </c:pt>
                <c:pt idx="707">
                  <c:v>45.117007999999998</c:v>
                </c:pt>
                <c:pt idx="708">
                  <c:v>45.078330000000001</c:v>
                </c:pt>
                <c:pt idx="709">
                  <c:v>45.368408000000002</c:v>
                </c:pt>
                <c:pt idx="710">
                  <c:v>45.716504</c:v>
                </c:pt>
                <c:pt idx="711">
                  <c:v>44.034045999999996</c:v>
                </c:pt>
                <c:pt idx="712">
                  <c:v>44.585197000000001</c:v>
                </c:pt>
                <c:pt idx="713">
                  <c:v>44.420816000000002</c:v>
                </c:pt>
                <c:pt idx="714">
                  <c:v>43.850327</c:v>
                </c:pt>
                <c:pt idx="715">
                  <c:v>43.840659000000002</c:v>
                </c:pt>
                <c:pt idx="716">
                  <c:v>44.759244000000002</c:v>
                </c:pt>
                <c:pt idx="717">
                  <c:v>45.329734000000002</c:v>
                </c:pt>
                <c:pt idx="718">
                  <c:v>45.155686000000003</c:v>
                </c:pt>
                <c:pt idx="719">
                  <c:v>45.262048999999998</c:v>
                </c:pt>
                <c:pt idx="720">
                  <c:v>45.967908000000001</c:v>
                </c:pt>
                <c:pt idx="721">
                  <c:v>46.006587000000003</c:v>
                </c:pt>
                <c:pt idx="722">
                  <c:v>45.078330000000001</c:v>
                </c:pt>
                <c:pt idx="723">
                  <c:v>45.194364</c:v>
                </c:pt>
                <c:pt idx="724">
                  <c:v>45.764854</c:v>
                </c:pt>
                <c:pt idx="725">
                  <c:v>44.875275000000002</c:v>
                </c:pt>
                <c:pt idx="726">
                  <c:v>45.194364</c:v>
                </c:pt>
                <c:pt idx="727">
                  <c:v>45.184693000000003</c:v>
                </c:pt>
                <c:pt idx="728">
                  <c:v>45.445765000000002</c:v>
                </c:pt>
                <c:pt idx="729">
                  <c:v>45.755181999999998</c:v>
                </c:pt>
                <c:pt idx="730">
                  <c:v>46.008243</c:v>
                </c:pt>
                <c:pt idx="731">
                  <c:v>45.365859999999998</c:v>
                </c:pt>
                <c:pt idx="732">
                  <c:v>44.441217000000002</c:v>
                </c:pt>
                <c:pt idx="733">
                  <c:v>41.920350999999997</c:v>
                </c:pt>
                <c:pt idx="734">
                  <c:v>40.567453999999998</c:v>
                </c:pt>
                <c:pt idx="735">
                  <c:v>39.389752999999999</c:v>
                </c:pt>
                <c:pt idx="736">
                  <c:v>41.569958999999997</c:v>
                </c:pt>
                <c:pt idx="737">
                  <c:v>42.728197999999999</c:v>
                </c:pt>
                <c:pt idx="738">
                  <c:v>42.757396</c:v>
                </c:pt>
                <c:pt idx="739">
                  <c:v>42.358339999999998</c:v>
                </c:pt>
                <c:pt idx="740">
                  <c:v>40.703716</c:v>
                </c:pt>
                <c:pt idx="741">
                  <c:v>42.202610999999997</c:v>
                </c:pt>
                <c:pt idx="742">
                  <c:v>42.338873</c:v>
                </c:pt>
                <c:pt idx="743">
                  <c:v>41.472630000000002</c:v>
                </c:pt>
                <c:pt idx="744">
                  <c:v>42.718463</c:v>
                </c:pt>
                <c:pt idx="745">
                  <c:v>41.920350999999997</c:v>
                </c:pt>
                <c:pt idx="746">
                  <c:v>42.134480000000003</c:v>
                </c:pt>
                <c:pt idx="747">
                  <c:v>42.319406999999998</c:v>
                </c:pt>
                <c:pt idx="748">
                  <c:v>41.891153000000003</c:v>
                </c:pt>
                <c:pt idx="749">
                  <c:v>42.806060000000002</c:v>
                </c:pt>
                <c:pt idx="750">
                  <c:v>43.117517999999997</c:v>
                </c:pt>
                <c:pt idx="751">
                  <c:v>43.068854000000002</c:v>
                </c:pt>
                <c:pt idx="752">
                  <c:v>42.319406999999998</c:v>
                </c:pt>
                <c:pt idx="753">
                  <c:v>42.932591000000002</c:v>
                </c:pt>
                <c:pt idx="754">
                  <c:v>42.728197999999999</c:v>
                </c:pt>
                <c:pt idx="755">
                  <c:v>42.698996000000001</c:v>
                </c:pt>
                <c:pt idx="756">
                  <c:v>42.737929000000001</c:v>
                </c:pt>
                <c:pt idx="757">
                  <c:v>42.767127000000002</c:v>
                </c:pt>
                <c:pt idx="758">
                  <c:v>42.134480000000003</c:v>
                </c:pt>
                <c:pt idx="759">
                  <c:v>42.280473000000001</c:v>
                </c:pt>
                <c:pt idx="760">
                  <c:v>43.078584999999997</c:v>
                </c:pt>
                <c:pt idx="761">
                  <c:v>43.419244999999997</c:v>
                </c:pt>
                <c:pt idx="762">
                  <c:v>44.353619000000002</c:v>
                </c:pt>
                <c:pt idx="763">
                  <c:v>45.385326999999997</c:v>
                </c:pt>
                <c:pt idx="764">
                  <c:v>45.502122</c:v>
                </c:pt>
                <c:pt idx="765">
                  <c:v>45.550787</c:v>
                </c:pt>
                <c:pt idx="766">
                  <c:v>46.183438000000002</c:v>
                </c:pt>
                <c:pt idx="767">
                  <c:v>45.852513999999999</c:v>
                </c:pt>
                <c:pt idx="768">
                  <c:v>45.745449000000001</c:v>
                </c:pt>
                <c:pt idx="769">
                  <c:v>45.638385</c:v>
                </c:pt>
                <c:pt idx="770">
                  <c:v>45.433990999999999</c:v>
                </c:pt>
                <c:pt idx="771">
                  <c:v>45.755181</c:v>
                </c:pt>
                <c:pt idx="772">
                  <c:v>46.241833999999997</c:v>
                </c:pt>
                <c:pt idx="773">
                  <c:v>46.348899000000003</c:v>
                </c:pt>
                <c:pt idx="774">
                  <c:v>46.494895999999997</c:v>
                </c:pt>
                <c:pt idx="775">
                  <c:v>45.940111000000002</c:v>
                </c:pt>
                <c:pt idx="776">
                  <c:v>46.747954999999997</c:v>
                </c:pt>
                <c:pt idx="777">
                  <c:v>51.458762999999998</c:v>
                </c:pt>
                <c:pt idx="778">
                  <c:v>52.801927999999997</c:v>
                </c:pt>
                <c:pt idx="779">
                  <c:v>52.256875000000001</c:v>
                </c:pt>
                <c:pt idx="780">
                  <c:v>52.539135000000002</c:v>
                </c:pt>
                <c:pt idx="781">
                  <c:v>51.935684999999999</c:v>
                </c:pt>
                <c:pt idx="782">
                  <c:v>51.234903000000003</c:v>
                </c:pt>
                <c:pt idx="783">
                  <c:v>51.818888999999999</c:v>
                </c:pt>
                <c:pt idx="784">
                  <c:v>52.704599000000002</c:v>
                </c:pt>
                <c:pt idx="785">
                  <c:v>52.947926000000002</c:v>
                </c:pt>
                <c:pt idx="786">
                  <c:v>52.928458999999997</c:v>
                </c:pt>
                <c:pt idx="787">
                  <c:v>53.454042000000001</c:v>
                </c:pt>
                <c:pt idx="788">
                  <c:v>52.714329999999997</c:v>
                </c:pt>
                <c:pt idx="789">
                  <c:v>52.081679000000001</c:v>
                </c:pt>
                <c:pt idx="790">
                  <c:v>52.217945</c:v>
                </c:pt>
                <c:pt idx="791">
                  <c:v>51.896751999999999</c:v>
                </c:pt>
                <c:pt idx="792">
                  <c:v>51.429564999999997</c:v>
                </c:pt>
                <c:pt idx="793">
                  <c:v>52.334741000000001</c:v>
                </c:pt>
                <c:pt idx="794">
                  <c:v>51.903599</c:v>
                </c:pt>
                <c:pt idx="795">
                  <c:v>52.765880000000003</c:v>
                </c:pt>
                <c:pt idx="796">
                  <c:v>52.854069000000003</c:v>
                </c:pt>
                <c:pt idx="797">
                  <c:v>53.099035999999998</c:v>
                </c:pt>
                <c:pt idx="798">
                  <c:v>53.099035999999998</c:v>
                </c:pt>
                <c:pt idx="799">
                  <c:v>53.157829</c:v>
                </c:pt>
                <c:pt idx="800">
                  <c:v>52.609102</c:v>
                </c:pt>
                <c:pt idx="801">
                  <c:v>52.844271999999997</c:v>
                </c:pt>
                <c:pt idx="802">
                  <c:v>53.255814000000001</c:v>
                </c:pt>
                <c:pt idx="803">
                  <c:v>54.108302000000002</c:v>
                </c:pt>
                <c:pt idx="804">
                  <c:v>54.098500999999999</c:v>
                </c:pt>
                <c:pt idx="805">
                  <c:v>53.108835999999997</c:v>
                </c:pt>
                <c:pt idx="806">
                  <c:v>54.784408999999997</c:v>
                </c:pt>
                <c:pt idx="807">
                  <c:v>54.686424000000002</c:v>
                </c:pt>
                <c:pt idx="808">
                  <c:v>54.666826</c:v>
                </c:pt>
                <c:pt idx="809">
                  <c:v>53.873131999999998</c:v>
                </c:pt>
                <c:pt idx="810">
                  <c:v>54.157294999999998</c:v>
                </c:pt>
                <c:pt idx="811">
                  <c:v>52.971654999999998</c:v>
                </c:pt>
                <c:pt idx="812">
                  <c:v>54.029910999999998</c:v>
                </c:pt>
                <c:pt idx="813">
                  <c:v>54.088704</c:v>
                </c:pt>
                <c:pt idx="814">
                  <c:v>54.999982000000003</c:v>
                </c:pt>
                <c:pt idx="815">
                  <c:v>54.578637999999998</c:v>
                </c:pt>
                <c:pt idx="816">
                  <c:v>53.040246000000003</c:v>
                </c:pt>
                <c:pt idx="817">
                  <c:v>53.726154000000001</c:v>
                </c:pt>
                <c:pt idx="818">
                  <c:v>54.235681999999997</c:v>
                </c:pt>
                <c:pt idx="819">
                  <c:v>54.696221000000001</c:v>
                </c:pt>
                <c:pt idx="820">
                  <c:v>54.549239999999998</c:v>
                </c:pt>
                <c:pt idx="821">
                  <c:v>54.823605000000001</c:v>
                </c:pt>
                <c:pt idx="822">
                  <c:v>55.411524</c:v>
                </c:pt>
                <c:pt idx="823">
                  <c:v>55.176358</c:v>
                </c:pt>
                <c:pt idx="824">
                  <c:v>54.363066000000003</c:v>
                </c:pt>
                <c:pt idx="825">
                  <c:v>53.696756000000001</c:v>
                </c:pt>
                <c:pt idx="826">
                  <c:v>53.941723000000003</c:v>
                </c:pt>
                <c:pt idx="827">
                  <c:v>52.961855</c:v>
                </c:pt>
                <c:pt idx="828">
                  <c:v>51.119701999999997</c:v>
                </c:pt>
                <c:pt idx="829">
                  <c:v>51.276485000000001</c:v>
                </c:pt>
                <c:pt idx="830">
                  <c:v>51.247086000000003</c:v>
                </c:pt>
                <c:pt idx="831">
                  <c:v>51.717421999999999</c:v>
                </c:pt>
                <c:pt idx="832">
                  <c:v>50.600372999999998</c:v>
                </c:pt>
                <c:pt idx="833">
                  <c:v>52.040779999999998</c:v>
                </c:pt>
                <c:pt idx="834">
                  <c:v>49.963462</c:v>
                </c:pt>
                <c:pt idx="835">
                  <c:v>49.542118000000002</c:v>
                </c:pt>
                <c:pt idx="836">
                  <c:v>49.767487000000003</c:v>
                </c:pt>
                <c:pt idx="837">
                  <c:v>49.463726999999999</c:v>
                </c:pt>
                <c:pt idx="838">
                  <c:v>51.237288999999997</c:v>
                </c:pt>
                <c:pt idx="839">
                  <c:v>50.747354999999999</c:v>
                </c:pt>
                <c:pt idx="840">
                  <c:v>51.119701999999997</c:v>
                </c:pt>
                <c:pt idx="841">
                  <c:v>50.188831</c:v>
                </c:pt>
                <c:pt idx="842">
                  <c:v>51.011920000000003</c:v>
                </c:pt>
                <c:pt idx="843">
                  <c:v>53.980918000000003</c:v>
                </c:pt>
                <c:pt idx="844">
                  <c:v>53.608567000000001</c:v>
                </c:pt>
                <c:pt idx="845">
                  <c:v>51.932994000000001</c:v>
                </c:pt>
                <c:pt idx="846">
                  <c:v>51.109904999999998</c:v>
                </c:pt>
                <c:pt idx="847">
                  <c:v>50.953125999999997</c:v>
                </c:pt>
                <c:pt idx="848">
                  <c:v>49.150168999999998</c:v>
                </c:pt>
                <c:pt idx="849">
                  <c:v>48.415269000000002</c:v>
                </c:pt>
                <c:pt idx="850">
                  <c:v>48.287885000000003</c:v>
                </c:pt>
                <c:pt idx="851">
                  <c:v>48.709228000000003</c:v>
                </c:pt>
                <c:pt idx="852">
                  <c:v>48.689630000000001</c:v>
                </c:pt>
                <c:pt idx="853">
                  <c:v>49.483325000000001</c:v>
                </c:pt>
                <c:pt idx="854">
                  <c:v>50.420881000000001</c:v>
                </c:pt>
                <c:pt idx="855">
                  <c:v>51.733460000000001</c:v>
                </c:pt>
                <c:pt idx="856">
                  <c:v>51.506473</c:v>
                </c:pt>
                <c:pt idx="857">
                  <c:v>51.14132</c:v>
                </c:pt>
                <c:pt idx="858">
                  <c:v>51.960450999999999</c:v>
                </c:pt>
                <c:pt idx="859">
                  <c:v>50.509703000000002</c:v>
                </c:pt>
                <c:pt idx="860">
                  <c:v>50.687345000000001</c:v>
                </c:pt>
                <c:pt idx="861">
                  <c:v>51.417651999999997</c:v>
                </c:pt>
                <c:pt idx="862">
                  <c:v>50.628129999999999</c:v>
                </c:pt>
                <c:pt idx="863">
                  <c:v>50.213631999999997</c:v>
                </c:pt>
                <c:pt idx="864">
                  <c:v>51.891368</c:v>
                </c:pt>
                <c:pt idx="865">
                  <c:v>52.256521999999997</c:v>
                </c:pt>
                <c:pt idx="866">
                  <c:v>51.664377000000002</c:v>
                </c:pt>
                <c:pt idx="867">
                  <c:v>51.348568999999998</c:v>
                </c:pt>
                <c:pt idx="868">
                  <c:v>50.361666</c:v>
                </c:pt>
                <c:pt idx="869">
                  <c:v>50.973548000000001</c:v>
                </c:pt>
                <c:pt idx="870">
                  <c:v>52.147962</c:v>
                </c:pt>
                <c:pt idx="871">
                  <c:v>51.368307000000001</c:v>
                </c:pt>
                <c:pt idx="872">
                  <c:v>52.374949000000001</c:v>
                </c:pt>
                <c:pt idx="873">
                  <c:v>52.473638000000001</c:v>
                </c:pt>
                <c:pt idx="874">
                  <c:v>52.888139000000002</c:v>
                </c:pt>
                <c:pt idx="875">
                  <c:v>53.638184000000003</c:v>
                </c:pt>
                <c:pt idx="876">
                  <c:v>53.944125</c:v>
                </c:pt>
                <c:pt idx="877">
                  <c:v>52.789450000000002</c:v>
                </c:pt>
                <c:pt idx="878">
                  <c:v>53.154603000000002</c:v>
                </c:pt>
                <c:pt idx="879">
                  <c:v>53.361851999999999</c:v>
                </c:pt>
                <c:pt idx="880">
                  <c:v>53.263162999999999</c:v>
                </c:pt>
                <c:pt idx="881">
                  <c:v>53.500017999999997</c:v>
                </c:pt>
                <c:pt idx="882">
                  <c:v>52.838794999999998</c:v>
                </c:pt>
                <c:pt idx="883">
                  <c:v>53.993468999999997</c:v>
                </c:pt>
                <c:pt idx="884">
                  <c:v>54.329017</c:v>
                </c:pt>
                <c:pt idx="885">
                  <c:v>54.506658999999999</c:v>
                </c:pt>
                <c:pt idx="886">
                  <c:v>54.842207000000002</c:v>
                </c:pt>
                <c:pt idx="887">
                  <c:v>54.704040999999997</c:v>
                </c:pt>
                <c:pt idx="888">
                  <c:v>53.845435999999999</c:v>
                </c:pt>
                <c:pt idx="889">
                  <c:v>54.398099999999999</c:v>
                </c:pt>
                <c:pt idx="890">
                  <c:v>53.746744</c:v>
                </c:pt>
                <c:pt idx="891">
                  <c:v>53.707267000000002</c:v>
                </c:pt>
                <c:pt idx="892">
                  <c:v>53.598709999999997</c:v>
                </c:pt>
                <c:pt idx="893">
                  <c:v>53.934258</c:v>
                </c:pt>
                <c:pt idx="894">
                  <c:v>54.625087000000001</c:v>
                </c:pt>
                <c:pt idx="895">
                  <c:v>54.634957999999997</c:v>
                </c:pt>
                <c:pt idx="896">
                  <c:v>54.921160999999998</c:v>
                </c:pt>
                <c:pt idx="897">
                  <c:v>55.720550000000003</c:v>
                </c:pt>
                <c:pt idx="898">
                  <c:v>55.651466999999997</c:v>
                </c:pt>
                <c:pt idx="899">
                  <c:v>54.861944999999999</c:v>
                </c:pt>
                <c:pt idx="900">
                  <c:v>55.049455000000002</c:v>
                </c:pt>
                <c:pt idx="901">
                  <c:v>51.101843000000002</c:v>
                </c:pt>
                <c:pt idx="902">
                  <c:v>51.427523000000001</c:v>
                </c:pt>
                <c:pt idx="903">
                  <c:v>50.766295999999997</c:v>
                </c:pt>
                <c:pt idx="904">
                  <c:v>50.272843999999999</c:v>
                </c:pt>
                <c:pt idx="905">
                  <c:v>49.246468</c:v>
                </c:pt>
                <c:pt idx="906">
                  <c:v>49.216858000000002</c:v>
                </c:pt>
                <c:pt idx="907">
                  <c:v>49.947167999999998</c:v>
                </c:pt>
                <c:pt idx="908">
                  <c:v>49.128036999999999</c:v>
                </c:pt>
                <c:pt idx="909">
                  <c:v>49.216858000000002</c:v>
                </c:pt>
                <c:pt idx="910">
                  <c:v>49.285941000000001</c:v>
                </c:pt>
                <c:pt idx="911">
                  <c:v>49.730047999999996</c:v>
                </c:pt>
                <c:pt idx="912">
                  <c:v>49.414239000000002</c:v>
                </c:pt>
                <c:pt idx="913">
                  <c:v>50.351798000000002</c:v>
                </c:pt>
                <c:pt idx="914">
                  <c:v>50.381404000000003</c:v>
                </c:pt>
                <c:pt idx="915">
                  <c:v>50.835379000000003</c:v>
                </c:pt>
                <c:pt idx="916">
                  <c:v>50.411014000000002</c:v>
                </c:pt>
                <c:pt idx="917">
                  <c:v>51.151190999999997</c:v>
                </c:pt>
                <c:pt idx="918">
                  <c:v>50.197136999999998</c:v>
                </c:pt>
                <c:pt idx="919">
                  <c:v>50.495280999999999</c:v>
                </c:pt>
                <c:pt idx="920">
                  <c:v>50.008315000000003</c:v>
                </c:pt>
                <c:pt idx="921">
                  <c:v>50.306455999999997</c:v>
                </c:pt>
                <c:pt idx="922">
                  <c:v>49.720109999999998</c:v>
                </c:pt>
                <c:pt idx="923">
                  <c:v>51.270448999999999</c:v>
                </c:pt>
                <c:pt idx="924">
                  <c:v>51.797165</c:v>
                </c:pt>
                <c:pt idx="925">
                  <c:v>51.56859</c:v>
                </c:pt>
                <c:pt idx="926">
                  <c:v>51.995927000000002</c:v>
                </c:pt>
                <c:pt idx="927">
                  <c:v>52.671714999999999</c:v>
                </c:pt>
                <c:pt idx="928">
                  <c:v>52.522643000000002</c:v>
                </c:pt>
                <c:pt idx="929">
                  <c:v>52.154935999999999</c:v>
                </c:pt>
                <c:pt idx="930">
                  <c:v>51.469211000000001</c:v>
                </c:pt>
                <c:pt idx="931">
                  <c:v>51.807105</c:v>
                </c:pt>
                <c:pt idx="932">
                  <c:v>51.777287999999999</c:v>
                </c:pt>
                <c:pt idx="933">
                  <c:v>51.717661999999997</c:v>
                </c:pt>
                <c:pt idx="934">
                  <c:v>51.300261999999996</c:v>
                </c:pt>
                <c:pt idx="935">
                  <c:v>51.16113</c:v>
                </c:pt>
                <c:pt idx="936">
                  <c:v>49.829428999999998</c:v>
                </c:pt>
                <c:pt idx="937">
                  <c:v>49.521352</c:v>
                </c:pt>
                <c:pt idx="938">
                  <c:v>49.382216</c:v>
                </c:pt>
                <c:pt idx="939">
                  <c:v>50.077880999999998</c:v>
                </c:pt>
                <c:pt idx="940">
                  <c:v>49.819493000000001</c:v>
                </c:pt>
                <c:pt idx="941">
                  <c:v>49.759863000000003</c:v>
                </c:pt>
                <c:pt idx="942">
                  <c:v>50.872925000000002</c:v>
                </c:pt>
                <c:pt idx="943">
                  <c:v>50.674166999999997</c:v>
                </c:pt>
                <c:pt idx="944">
                  <c:v>51.588465999999997</c:v>
                </c:pt>
                <c:pt idx="945">
                  <c:v>49.521352</c:v>
                </c:pt>
                <c:pt idx="946">
                  <c:v>48.130021999999997</c:v>
                </c:pt>
                <c:pt idx="947">
                  <c:v>49.133764999999997</c:v>
                </c:pt>
                <c:pt idx="948">
                  <c:v>50.226953000000002</c:v>
                </c:pt>
                <c:pt idx="949">
                  <c:v>50.853048000000001</c:v>
                </c:pt>
                <c:pt idx="950">
                  <c:v>50.843111999999998</c:v>
                </c:pt>
                <c:pt idx="951">
                  <c:v>50.853048000000001</c:v>
                </c:pt>
                <c:pt idx="952">
                  <c:v>51.061751000000001</c:v>
                </c:pt>
                <c:pt idx="953">
                  <c:v>51.061751000000001</c:v>
                </c:pt>
                <c:pt idx="954">
                  <c:v>51.976050000000001</c:v>
                </c:pt>
                <c:pt idx="955">
                  <c:v>52.264254999999999</c:v>
                </c:pt>
                <c:pt idx="956">
                  <c:v>52.880412999999997</c:v>
                </c:pt>
                <c:pt idx="957">
                  <c:v>53.178553999999998</c:v>
                </c:pt>
                <c:pt idx="958">
                  <c:v>53.407133000000002</c:v>
                </c:pt>
                <c:pt idx="959">
                  <c:v>53.367379999999997</c:v>
                </c:pt>
                <c:pt idx="960">
                  <c:v>53.625768000000001</c:v>
                </c:pt>
                <c:pt idx="961">
                  <c:v>52.761158000000002</c:v>
                </c:pt>
                <c:pt idx="962">
                  <c:v>55.563690000000001</c:v>
                </c:pt>
                <c:pt idx="963">
                  <c:v>55.454371000000002</c:v>
                </c:pt>
                <c:pt idx="964">
                  <c:v>56.219602000000002</c:v>
                </c:pt>
                <c:pt idx="965">
                  <c:v>56.378610999999999</c:v>
                </c:pt>
                <c:pt idx="966">
                  <c:v>56.408423999999997</c:v>
                </c:pt>
                <c:pt idx="967">
                  <c:v>55.841954999999999</c:v>
                </c:pt>
                <c:pt idx="968">
                  <c:v>55.861831000000002</c:v>
                </c:pt>
                <c:pt idx="969">
                  <c:v>56.328921000000001</c:v>
                </c:pt>
                <c:pt idx="970">
                  <c:v>56.229542000000002</c:v>
                </c:pt>
                <c:pt idx="971">
                  <c:v>56.229542000000002</c:v>
                </c:pt>
                <c:pt idx="972">
                  <c:v>56.617125999999999</c:v>
                </c:pt>
                <c:pt idx="973">
                  <c:v>57.034523</c:v>
                </c:pt>
                <c:pt idx="974">
                  <c:v>57.600991999999998</c:v>
                </c:pt>
                <c:pt idx="975">
                  <c:v>57.700375000000001</c:v>
                </c:pt>
                <c:pt idx="976">
                  <c:v>57.839506999999998</c:v>
                </c:pt>
                <c:pt idx="977">
                  <c:v>57.660620999999999</c:v>
                </c:pt>
                <c:pt idx="978">
                  <c:v>57.938885999999997</c:v>
                </c:pt>
                <c:pt idx="979">
                  <c:v>57.581114999999997</c:v>
                </c:pt>
                <c:pt idx="980">
                  <c:v>57.76</c:v>
                </c:pt>
                <c:pt idx="981">
                  <c:v>57.439999</c:v>
                </c:pt>
                <c:pt idx="982">
                  <c:v>57.560001</c:v>
                </c:pt>
                <c:pt idx="983">
                  <c:v>57.599997999999999</c:v>
                </c:pt>
                <c:pt idx="984">
                  <c:v>57.619999</c:v>
                </c:pt>
                <c:pt idx="985">
                  <c:v>57.669998</c:v>
                </c:pt>
                <c:pt idx="986">
                  <c:v>57.889999000000003</c:v>
                </c:pt>
                <c:pt idx="987">
                  <c:v>57.950001</c:v>
                </c:pt>
                <c:pt idx="988">
                  <c:v>58.169998</c:v>
                </c:pt>
                <c:pt idx="989">
                  <c:v>58.029998999999997</c:v>
                </c:pt>
                <c:pt idx="990">
                  <c:v>58.099997999999999</c:v>
                </c:pt>
                <c:pt idx="991">
                  <c:v>57.889999000000003</c:v>
                </c:pt>
                <c:pt idx="992">
                  <c:v>57.459999000000003</c:v>
                </c:pt>
                <c:pt idx="993">
                  <c:v>57.59</c:v>
                </c:pt>
                <c:pt idx="994">
                  <c:v>57.669998</c:v>
                </c:pt>
                <c:pt idx="995">
                  <c:v>57.610000999999997</c:v>
                </c:pt>
                <c:pt idx="996">
                  <c:v>57.66</c:v>
                </c:pt>
                <c:pt idx="997">
                  <c:v>57.049999</c:v>
                </c:pt>
                <c:pt idx="998">
                  <c:v>57.049999</c:v>
                </c:pt>
                <c:pt idx="999">
                  <c:v>57.049999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A0-4AB8-AE01-DEA9C6E53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602752"/>
        <c:axId val="160608640"/>
      </c:lineChart>
      <c:catAx>
        <c:axId val="160602752"/>
        <c:scaling>
          <c:orientation val="minMax"/>
        </c:scaling>
        <c:delete val="0"/>
        <c:axPos val="b"/>
        <c:majorTickMark val="out"/>
        <c:minorTickMark val="none"/>
        <c:tickLblPos val="nextTo"/>
        <c:crossAx val="160608640"/>
        <c:crosses val="autoZero"/>
        <c:auto val="1"/>
        <c:lblAlgn val="ctr"/>
        <c:lblOffset val="100"/>
        <c:noMultiLvlLbl val="0"/>
      </c:catAx>
      <c:valAx>
        <c:axId val="1606086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0602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gif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3.gif"/><Relationship Id="rId4" Type="http://schemas.openxmlformats.org/officeDocument/2006/relationships/image" Target="../media/image2.gif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3.xml"/><Relationship Id="rId7" Type="http://schemas.openxmlformats.org/officeDocument/2006/relationships/chart" Target="../charts/chart47.xml"/><Relationship Id="rId2" Type="http://schemas.openxmlformats.org/officeDocument/2006/relationships/chart" Target="../charts/chart42.xml"/><Relationship Id="rId1" Type="http://schemas.openxmlformats.org/officeDocument/2006/relationships/chart" Target="../charts/chart41.xml"/><Relationship Id="rId6" Type="http://schemas.openxmlformats.org/officeDocument/2006/relationships/chart" Target="../charts/chart46.xml"/><Relationship Id="rId5" Type="http://schemas.openxmlformats.org/officeDocument/2006/relationships/chart" Target="../charts/chart45.xml"/><Relationship Id="rId4" Type="http://schemas.openxmlformats.org/officeDocument/2006/relationships/chart" Target="../charts/chart4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3.xml"/><Relationship Id="rId2" Type="http://schemas.openxmlformats.org/officeDocument/2006/relationships/chart" Target="../charts/chart52.xml"/><Relationship Id="rId1" Type="http://schemas.openxmlformats.org/officeDocument/2006/relationships/chart" Target="../charts/chart51.xml"/><Relationship Id="rId4" Type="http://schemas.openxmlformats.org/officeDocument/2006/relationships/chart" Target="../charts/chart5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12" Type="http://schemas.openxmlformats.org/officeDocument/2006/relationships/chart" Target="../charts/chart24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11" Type="http://schemas.openxmlformats.org/officeDocument/2006/relationships/chart" Target="../charts/chart23.xml"/><Relationship Id="rId5" Type="http://schemas.openxmlformats.org/officeDocument/2006/relationships/chart" Target="../charts/chart1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6" Type="http://schemas.openxmlformats.org/officeDocument/2006/relationships/chart" Target="../charts/chart34.xml"/><Relationship Id="rId5" Type="http://schemas.openxmlformats.org/officeDocument/2006/relationships/chart" Target="../charts/chart33.xml"/><Relationship Id="rId4" Type="http://schemas.openxmlformats.org/officeDocument/2006/relationships/chart" Target="../charts/chart32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390525</xdr:colOff>
      <xdr:row>0</xdr:row>
      <xdr:rowOff>66675</xdr:rowOff>
    </xdr:from>
    <xdr:to>
      <xdr:col>10</xdr:col>
      <xdr:colOff>57150</xdr:colOff>
      <xdr:row>11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323850</xdr:colOff>
      <xdr:row>0</xdr:row>
      <xdr:rowOff>85725</xdr:rowOff>
    </xdr:from>
    <xdr:to>
      <xdr:col>16</xdr:col>
      <xdr:colOff>600075</xdr:colOff>
      <xdr:row>11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314324</xdr:colOff>
      <xdr:row>14</xdr:row>
      <xdr:rowOff>86515</xdr:rowOff>
    </xdr:from>
    <xdr:to>
      <xdr:col>12</xdr:col>
      <xdr:colOff>238125</xdr:colOff>
      <xdr:row>18</xdr:row>
      <xdr:rowOff>172594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pSpPr/>
      </xdr:nvGrpSpPr>
      <xdr:grpSpPr>
        <a:xfrm>
          <a:off x="3362324" y="2646835"/>
          <a:ext cx="4191001" cy="817599"/>
          <a:chOff x="3362324" y="3134515"/>
          <a:chExt cx="4191001" cy="848079"/>
        </a:xfrm>
      </xdr:grpSpPr>
      <xdr:pic>
        <xdr:nvPicPr>
          <xdr:cNvPr id="5" name="Picture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/>
          <a:stretch>
            <a:fillRect/>
          </a:stretch>
        </xdr:blipFill>
        <xdr:spPr>
          <a:xfrm>
            <a:off x="3362324" y="3134515"/>
            <a:ext cx="1314451" cy="790852"/>
          </a:xfrm>
          <a:prstGeom prst="rect">
            <a:avLst/>
          </a:prstGeom>
        </xdr:spPr>
      </xdr:pic>
      <xdr:pic>
        <xdr:nvPicPr>
          <xdr:cNvPr id="6" name="Pictur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/>
          <a:stretch>
            <a:fillRect/>
          </a:stretch>
        </xdr:blipFill>
        <xdr:spPr>
          <a:xfrm>
            <a:off x="6191250" y="3163089"/>
            <a:ext cx="1362075" cy="819505"/>
          </a:xfrm>
          <a:prstGeom prst="rect">
            <a:avLst/>
          </a:prstGeom>
        </xdr:spPr>
      </xdr:pic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/>
        </xdr:nvSpPr>
        <xdr:spPr>
          <a:xfrm>
            <a:off x="4638675" y="3162300"/>
            <a:ext cx="1600200" cy="80962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n-US" sz="1100"/>
              <a:t>Black Box</a:t>
            </a:r>
          </a:p>
          <a:p>
            <a:pPr algn="ctr"/>
            <a:r>
              <a:rPr lang="en-US" sz="1100"/>
              <a:t>(linear filter)</a:t>
            </a:r>
          </a:p>
        </xdr:txBody>
      </xdr:sp>
    </xdr:grpSp>
    <xdr:clientData/>
  </xdr:twoCellAnchor>
  <xdr:twoCellAnchor>
    <xdr:from>
      <xdr:col>4</xdr:col>
      <xdr:colOff>0</xdr:colOff>
      <xdr:row>20</xdr:row>
      <xdr:rowOff>0</xdr:rowOff>
    </xdr:from>
    <xdr:to>
      <xdr:col>12</xdr:col>
      <xdr:colOff>438150</xdr:colOff>
      <xdr:row>33</xdr:row>
      <xdr:rowOff>142875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pSpPr/>
      </xdr:nvGrpSpPr>
      <xdr:grpSpPr>
        <a:xfrm>
          <a:off x="2438400" y="3657600"/>
          <a:ext cx="5314950" cy="2520315"/>
          <a:chOff x="2438400" y="4191000"/>
          <a:chExt cx="5314950" cy="2619375"/>
        </a:xfrm>
      </xdr:grpSpPr>
      <xdr:grpSp>
        <xdr:nvGrpSpPr>
          <xdr:cNvPr id="11" name="Group 10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GrpSpPr/>
        </xdr:nvGrpSpPr>
        <xdr:grpSpPr>
          <a:xfrm>
            <a:off x="2438400" y="4191000"/>
            <a:ext cx="5314950" cy="2619375"/>
            <a:chOff x="2438400" y="4191000"/>
            <a:chExt cx="5314950" cy="2619375"/>
          </a:xfrm>
        </xdr:grpSpPr>
        <xdr:pic>
          <xdr:nvPicPr>
            <xdr:cNvPr id="9" name="Picture 8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5" cstate="print"/>
            <a:stretch>
              <a:fillRect/>
            </a:stretch>
          </xdr:blipFill>
          <xdr:spPr>
            <a:xfrm>
              <a:off x="2438400" y="4191000"/>
              <a:ext cx="5314950" cy="2619375"/>
            </a:xfrm>
            <a:prstGeom prst="rect">
              <a:avLst/>
            </a:prstGeom>
          </xdr:spPr>
        </xdr:pic>
        <xdr:sp macro="" textlink="">
          <xdr:nvSpPr>
            <xdr:cNvPr id="6145" name="Text Box 1">
              <a:extLst>
                <a:ext uri="{FF2B5EF4-FFF2-40B4-BE49-F238E27FC236}">
                  <a16:creationId xmlns:a16="http://schemas.microsoft.com/office/drawing/2014/main" id="{00000000-0008-0000-0000-0000011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895600" y="4457700"/>
              <a:ext cx="1371600" cy="228600"/>
            </a:xfrm>
            <a:prstGeom prst="rect">
              <a:avLst/>
            </a:prstGeom>
            <a:solidFill>
              <a:srgbClr val="FFFFFF"/>
            </a:solidFill>
            <a:ln w="9525">
              <a:noFill/>
              <a:miter lim="800000"/>
              <a:headEnd/>
              <a:tailEnd/>
            </a:ln>
          </xdr:spPr>
          <xdr:txBody>
            <a:bodyPr vertOverflow="clip" wrap="square" lIns="91440" tIns="45720" rIns="91440" bIns="4572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Temp in </a:t>
              </a:r>
              <a:r>
                <a:rPr lang="en-US" sz="1100" b="0" i="0" u="none" strike="noStrike" baseline="30000">
                  <a:solidFill>
                    <a:srgbClr val="000000"/>
                  </a:solidFill>
                  <a:latin typeface="Times New Roman"/>
                  <a:cs typeface="Times New Roman"/>
                </a:rPr>
                <a:t>0</a:t>
              </a: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C</a:t>
              </a:r>
            </a:p>
            <a:p>
              <a:pPr algn="l" rtl="0">
                <a:defRPr sz="1000"/>
              </a:pPr>
              <a:endParaRPr lang="en-US" sz="1100" b="0" i="0" u="none" strike="noStrike" baseline="0">
                <a:solidFill>
                  <a:srgbClr val="000000"/>
                </a:solidFill>
                <a:latin typeface="Calibri"/>
              </a:endParaRPr>
            </a:p>
          </xdr:txBody>
        </xdr:sp>
      </xdr:grpSp>
      <xdr:sp macro="" textlink="">
        <xdr:nvSpPr>
          <xdr:cNvPr id="6146" name="Text Box 2">
            <a:extLst>
              <a:ext uri="{FF2B5EF4-FFF2-40B4-BE49-F238E27FC236}">
                <a16:creationId xmlns:a16="http://schemas.microsoft.com/office/drawing/2014/main" id="{00000000-0008-0000-0000-0000021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29400" y="6105525"/>
            <a:ext cx="952500" cy="228600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No. of days</a:t>
            </a:r>
          </a:p>
          <a:p>
            <a:pPr algn="l" rtl="0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Calibri"/>
            </a:endParaRP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541020</xdr:colOff>
          <xdr:row>1</xdr:row>
          <xdr:rowOff>22860</xdr:rowOff>
        </xdr:from>
        <xdr:to>
          <xdr:col>4</xdr:col>
          <xdr:colOff>670560</xdr:colOff>
          <xdr:row>2</xdr:row>
          <xdr:rowOff>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1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99060</xdr:colOff>
      <xdr:row>51</xdr:row>
      <xdr:rowOff>60960</xdr:rowOff>
    </xdr:from>
    <xdr:to>
      <xdr:col>13</xdr:col>
      <xdr:colOff>388620</xdr:colOff>
      <xdr:row>69</xdr:row>
      <xdr:rowOff>175260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0</xdr:colOff>
      <xdr:row>9</xdr:row>
      <xdr:rowOff>0</xdr:rowOff>
    </xdr:from>
    <xdr:to>
      <xdr:col>21</xdr:col>
      <xdr:colOff>464820</xdr:colOff>
      <xdr:row>25</xdr:row>
      <xdr:rowOff>15240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594360</xdr:colOff>
      <xdr:row>27</xdr:row>
      <xdr:rowOff>45720</xdr:rowOff>
    </xdr:from>
    <xdr:to>
      <xdr:col>21</xdr:col>
      <xdr:colOff>449580</xdr:colOff>
      <xdr:row>45</xdr:row>
      <xdr:rowOff>45720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91440</xdr:colOff>
      <xdr:row>36</xdr:row>
      <xdr:rowOff>15240</xdr:rowOff>
    </xdr:from>
    <xdr:to>
      <xdr:col>13</xdr:col>
      <xdr:colOff>396240</xdr:colOff>
      <xdr:row>51</xdr:row>
      <xdr:rowOff>15240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53340</xdr:colOff>
      <xdr:row>51</xdr:row>
      <xdr:rowOff>30480</xdr:rowOff>
    </xdr:from>
    <xdr:to>
      <xdr:col>21</xdr:col>
      <xdr:colOff>358140</xdr:colOff>
      <xdr:row>66</xdr:row>
      <xdr:rowOff>30480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23</xdr:col>
      <xdr:colOff>0</xdr:colOff>
      <xdr:row>68</xdr:row>
      <xdr:rowOff>0</xdr:rowOff>
    </xdr:from>
    <xdr:to>
      <xdr:col>30</xdr:col>
      <xdr:colOff>167640</xdr:colOff>
      <xdr:row>81</xdr:row>
      <xdr:rowOff>129540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594360</xdr:colOff>
      <xdr:row>83</xdr:row>
      <xdr:rowOff>30480</xdr:rowOff>
    </xdr:from>
    <xdr:to>
      <xdr:col>30</xdr:col>
      <xdr:colOff>152400</xdr:colOff>
      <xdr:row>98</xdr:row>
      <xdr:rowOff>83664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502920</xdr:colOff>
      <xdr:row>29</xdr:row>
      <xdr:rowOff>83820</xdr:rowOff>
    </xdr:from>
    <xdr:to>
      <xdr:col>10</xdr:col>
      <xdr:colOff>198120</xdr:colOff>
      <xdr:row>44</xdr:row>
      <xdr:rowOff>83820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0</xdr:row>
      <xdr:rowOff>0</xdr:rowOff>
    </xdr:from>
    <xdr:to>
      <xdr:col>20</xdr:col>
      <xdr:colOff>350520</xdr:colOff>
      <xdr:row>16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601980</xdr:colOff>
      <xdr:row>16</xdr:row>
      <xdr:rowOff>152400</xdr:rowOff>
    </xdr:from>
    <xdr:to>
      <xdr:col>20</xdr:col>
      <xdr:colOff>342900</xdr:colOff>
      <xdr:row>34</xdr:row>
      <xdr:rowOff>135432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13</xdr:row>
      <xdr:rowOff>7620</xdr:rowOff>
    </xdr:from>
    <xdr:to>
      <xdr:col>15</xdr:col>
      <xdr:colOff>304800</xdr:colOff>
      <xdr:row>28</xdr:row>
      <xdr:rowOff>7620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586740</xdr:colOff>
      <xdr:row>28</xdr:row>
      <xdr:rowOff>137160</xdr:rowOff>
    </xdr:from>
    <xdr:to>
      <xdr:col>15</xdr:col>
      <xdr:colOff>281940</xdr:colOff>
      <xdr:row>43</xdr:row>
      <xdr:rowOff>137160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594360</xdr:colOff>
      <xdr:row>45</xdr:row>
      <xdr:rowOff>160020</xdr:rowOff>
    </xdr:from>
    <xdr:to>
      <xdr:col>15</xdr:col>
      <xdr:colOff>289560</xdr:colOff>
      <xdr:row>60</xdr:row>
      <xdr:rowOff>160020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15240</xdr:colOff>
      <xdr:row>61</xdr:row>
      <xdr:rowOff>175260</xdr:rowOff>
    </xdr:from>
    <xdr:to>
      <xdr:col>15</xdr:col>
      <xdr:colOff>320040</xdr:colOff>
      <xdr:row>76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3</xdr:row>
      <xdr:rowOff>207545</xdr:rowOff>
    </xdr:from>
    <xdr:to>
      <xdr:col>16</xdr:col>
      <xdr:colOff>424781</xdr:colOff>
      <xdr:row>18</xdr:row>
      <xdr:rowOff>107282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220297</xdr:colOff>
      <xdr:row>4</xdr:row>
      <xdr:rowOff>179308</xdr:rowOff>
    </xdr:from>
    <xdr:to>
      <xdr:col>24</xdr:col>
      <xdr:colOff>550242</xdr:colOff>
      <xdr:row>19</xdr:row>
      <xdr:rowOff>162598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157826</xdr:colOff>
      <xdr:row>22</xdr:row>
      <xdr:rowOff>52639</xdr:rowOff>
    </xdr:from>
    <xdr:to>
      <xdr:col>24</xdr:col>
      <xdr:colOff>533479</xdr:colOff>
      <xdr:row>37</xdr:row>
      <xdr:rowOff>35928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20</xdr:row>
      <xdr:rowOff>0</xdr:rowOff>
    </xdr:from>
    <xdr:to>
      <xdr:col>16</xdr:col>
      <xdr:colOff>171450</xdr:colOff>
      <xdr:row>35</xdr:row>
      <xdr:rowOff>28575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35</xdr:col>
      <xdr:colOff>0</xdr:colOff>
      <xdr:row>5</xdr:row>
      <xdr:rowOff>0</xdr:rowOff>
    </xdr:from>
    <xdr:to>
      <xdr:col>42</xdr:col>
      <xdr:colOff>329945</xdr:colOff>
      <xdr:row>19</xdr:row>
      <xdr:rowOff>173790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35</xdr:col>
      <xdr:colOff>0</xdr:colOff>
      <xdr:row>23</xdr:row>
      <xdr:rowOff>0</xdr:rowOff>
    </xdr:from>
    <xdr:to>
      <xdr:col>42</xdr:col>
      <xdr:colOff>375653</xdr:colOff>
      <xdr:row>37</xdr:row>
      <xdr:rowOff>164264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</xdr:row>
      <xdr:rowOff>171450</xdr:rowOff>
    </xdr:from>
    <xdr:to>
      <xdr:col>19</xdr:col>
      <xdr:colOff>152400</xdr:colOff>
      <xdr:row>16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17</xdr:row>
      <xdr:rowOff>76200</xdr:rowOff>
    </xdr:from>
    <xdr:to>
      <xdr:col>19</xdr:col>
      <xdr:colOff>123825</xdr:colOff>
      <xdr:row>31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33</xdr:row>
      <xdr:rowOff>0</xdr:rowOff>
    </xdr:from>
    <xdr:to>
      <xdr:col>19</xdr:col>
      <xdr:colOff>137160</xdr:colOff>
      <xdr:row>49</xdr:row>
      <xdr:rowOff>106680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133945</xdr:colOff>
      <xdr:row>9</xdr:row>
      <xdr:rowOff>59531</xdr:rowOff>
    </xdr:from>
    <xdr:to>
      <xdr:col>34</xdr:col>
      <xdr:colOff>431602</xdr:colOff>
      <xdr:row>23</xdr:row>
      <xdr:rowOff>89297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609599</xdr:colOff>
      <xdr:row>0</xdr:row>
      <xdr:rowOff>133349</xdr:rowOff>
    </xdr:from>
    <xdr:to>
      <xdr:col>7</xdr:col>
      <xdr:colOff>390524</xdr:colOff>
      <xdr:row>12</xdr:row>
      <xdr:rowOff>28574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28574</xdr:colOff>
      <xdr:row>0</xdr:row>
      <xdr:rowOff>133349</xdr:rowOff>
    </xdr:from>
    <xdr:to>
      <xdr:col>13</xdr:col>
      <xdr:colOff>419099</xdr:colOff>
      <xdr:row>12</xdr:row>
      <xdr:rowOff>28574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0</xdr:colOff>
      <xdr:row>1</xdr:row>
      <xdr:rowOff>0</xdr:rowOff>
    </xdr:from>
    <xdr:to>
      <xdr:col>20</xdr:col>
      <xdr:colOff>390525</xdr:colOff>
      <xdr:row>12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14</xdr:row>
      <xdr:rowOff>0</xdr:rowOff>
    </xdr:from>
    <xdr:to>
      <xdr:col>7</xdr:col>
      <xdr:colOff>390525</xdr:colOff>
      <xdr:row>25</xdr:row>
      <xdr:rowOff>85725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161925</xdr:colOff>
      <xdr:row>14</xdr:row>
      <xdr:rowOff>19050</xdr:rowOff>
    </xdr:from>
    <xdr:to>
      <xdr:col>14</xdr:col>
      <xdr:colOff>552450</xdr:colOff>
      <xdr:row>25</xdr:row>
      <xdr:rowOff>104775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152400</xdr:colOff>
      <xdr:row>14</xdr:row>
      <xdr:rowOff>0</xdr:rowOff>
    </xdr:from>
    <xdr:to>
      <xdr:col>20</xdr:col>
      <xdr:colOff>542925</xdr:colOff>
      <xdr:row>25</xdr:row>
      <xdr:rowOff>85725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342900</xdr:colOff>
      <xdr:row>28</xdr:row>
      <xdr:rowOff>9525</xdr:rowOff>
    </xdr:from>
    <xdr:to>
      <xdr:col>14</xdr:col>
      <xdr:colOff>123825</xdr:colOff>
      <xdr:row>39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38100</xdr:colOff>
      <xdr:row>28</xdr:row>
      <xdr:rowOff>9525</xdr:rowOff>
    </xdr:from>
    <xdr:to>
      <xdr:col>7</xdr:col>
      <xdr:colOff>428625</xdr:colOff>
      <xdr:row>39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</xdr:col>
      <xdr:colOff>152400</xdr:colOff>
      <xdr:row>27</xdr:row>
      <xdr:rowOff>171450</xdr:rowOff>
    </xdr:from>
    <xdr:to>
      <xdr:col>20</xdr:col>
      <xdr:colOff>542925</xdr:colOff>
      <xdr:row>39</xdr:row>
      <xdr:rowOff>66675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0</xdr:colOff>
      <xdr:row>41</xdr:row>
      <xdr:rowOff>0</xdr:rowOff>
    </xdr:from>
    <xdr:to>
      <xdr:col>7</xdr:col>
      <xdr:colOff>390525</xdr:colOff>
      <xdr:row>52</xdr:row>
      <xdr:rowOff>85725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0</xdr:colOff>
      <xdr:row>41</xdr:row>
      <xdr:rowOff>0</xdr:rowOff>
    </xdr:from>
    <xdr:to>
      <xdr:col>13</xdr:col>
      <xdr:colOff>390525</xdr:colOff>
      <xdr:row>52</xdr:row>
      <xdr:rowOff>85725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0</xdr:colOff>
      <xdr:row>41</xdr:row>
      <xdr:rowOff>0</xdr:rowOff>
    </xdr:from>
    <xdr:to>
      <xdr:col>21</xdr:col>
      <xdr:colOff>390525</xdr:colOff>
      <xdr:row>52</xdr:row>
      <xdr:rowOff>85725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270200</xdr:colOff>
      <xdr:row>33</xdr:row>
      <xdr:rowOff>110207</xdr:rowOff>
    </xdr:from>
    <xdr:to>
      <xdr:col>12</xdr:col>
      <xdr:colOff>0</xdr:colOff>
      <xdr:row>48</xdr:row>
      <xdr:rowOff>18672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259051</xdr:colOff>
      <xdr:row>16</xdr:row>
      <xdr:rowOff>138609</xdr:rowOff>
    </xdr:from>
    <xdr:to>
      <xdr:col>20</xdr:col>
      <xdr:colOff>45243</xdr:colOff>
      <xdr:row>31</xdr:row>
      <xdr:rowOff>113720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209704</xdr:colOff>
      <xdr:row>32</xdr:row>
      <xdr:rowOff>49092</xdr:rowOff>
    </xdr:from>
    <xdr:to>
      <xdr:col>19</xdr:col>
      <xdr:colOff>553901</xdr:colOff>
      <xdr:row>47</xdr:row>
      <xdr:rowOff>32380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236411</xdr:colOff>
      <xdr:row>1</xdr:row>
      <xdr:rowOff>92627</xdr:rowOff>
    </xdr:from>
    <xdr:to>
      <xdr:col>19</xdr:col>
      <xdr:colOff>625870</xdr:colOff>
      <xdr:row>15</xdr:row>
      <xdr:rowOff>131706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114300</xdr:colOff>
      <xdr:row>0</xdr:row>
      <xdr:rowOff>57150</xdr:rowOff>
    </xdr:from>
    <xdr:to>
      <xdr:col>15</xdr:col>
      <xdr:colOff>419100</xdr:colOff>
      <xdr:row>14</xdr:row>
      <xdr:rowOff>133350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47625</xdr:colOff>
      <xdr:row>15</xdr:row>
      <xdr:rowOff>28575</xdr:rowOff>
    </xdr:from>
    <xdr:to>
      <xdr:col>15</xdr:col>
      <xdr:colOff>352425</xdr:colOff>
      <xdr:row>29</xdr:row>
      <xdr:rowOff>104775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485775</xdr:colOff>
      <xdr:row>30</xdr:row>
      <xdr:rowOff>28575</xdr:rowOff>
    </xdr:from>
    <xdr:to>
      <xdr:col>15</xdr:col>
      <xdr:colOff>180975</xdr:colOff>
      <xdr:row>44</xdr:row>
      <xdr:rowOff>104775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238125</xdr:colOff>
      <xdr:row>1</xdr:row>
      <xdr:rowOff>0</xdr:rowOff>
    </xdr:from>
    <xdr:to>
      <xdr:col>31</xdr:col>
      <xdr:colOff>542925</xdr:colOff>
      <xdr:row>15</xdr:row>
      <xdr:rowOff>76200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24</xdr:col>
      <xdr:colOff>171450</xdr:colOff>
      <xdr:row>15</xdr:row>
      <xdr:rowOff>161925</xdr:rowOff>
    </xdr:from>
    <xdr:to>
      <xdr:col>31</xdr:col>
      <xdr:colOff>476250</xdr:colOff>
      <xdr:row>30</xdr:row>
      <xdr:rowOff>47625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0</xdr:colOff>
      <xdr:row>30</xdr:row>
      <xdr:rowOff>161925</xdr:rowOff>
    </xdr:from>
    <xdr:to>
      <xdr:col>31</xdr:col>
      <xdr:colOff>304800</xdr:colOff>
      <xdr:row>45</xdr:row>
      <xdr:rowOff>47625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247650</xdr:colOff>
      <xdr:row>1</xdr:row>
      <xdr:rowOff>0</xdr:rowOff>
    </xdr:from>
    <xdr:to>
      <xdr:col>21</xdr:col>
      <xdr:colOff>552450</xdr:colOff>
      <xdr:row>14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295275</xdr:colOff>
      <xdr:row>15</xdr:row>
      <xdr:rowOff>57150</xdr:rowOff>
    </xdr:from>
    <xdr:to>
      <xdr:col>21</xdr:col>
      <xdr:colOff>600075</xdr:colOff>
      <xdr:row>29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12</xdr:row>
      <xdr:rowOff>0</xdr:rowOff>
    </xdr:from>
    <xdr:to>
      <xdr:col>9</xdr:col>
      <xdr:colOff>495300</xdr:colOff>
      <xdr:row>26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15</xdr:col>
      <xdr:colOff>304800</xdr:colOff>
      <xdr:row>14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438150</xdr:colOff>
      <xdr:row>15</xdr:row>
      <xdr:rowOff>161925</xdr:rowOff>
    </xdr:from>
    <xdr:to>
      <xdr:col>15</xdr:col>
      <xdr:colOff>133350</xdr:colOff>
      <xdr:row>30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1</xdr:row>
      <xdr:rowOff>19050</xdr:rowOff>
    </xdr:from>
    <xdr:to>
      <xdr:col>16</xdr:col>
      <xdr:colOff>323850</xdr:colOff>
      <xdr:row>15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0.xml"/><Relationship Id="rId4" Type="http://schemas.openxmlformats.org/officeDocument/2006/relationships/image" Target="../media/image4.w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1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"/>
  <sheetViews>
    <sheetView tabSelected="1" workbookViewId="0">
      <selection activeCell="U19" sqref="U19"/>
    </sheetView>
  </sheetViews>
  <sheetFormatPr defaultRowHeight="14.4" x14ac:dyDescent="0.3"/>
  <sheetData>
    <row r="1" spans="1:3" x14ac:dyDescent="0.3">
      <c r="A1">
        <f ca="1">RAND()-0.5</f>
        <v>-0.29558351238637459</v>
      </c>
      <c r="B1">
        <v>9.525167455189365E-2</v>
      </c>
      <c r="C1">
        <f>B1</f>
        <v>9.525167455189365E-2</v>
      </c>
    </row>
    <row r="2" spans="1:3" x14ac:dyDescent="0.3">
      <c r="A2">
        <f t="shared" ref="A2:A65" ca="1" si="0">RAND()-0.5</f>
        <v>9.7271685473521385E-2</v>
      </c>
      <c r="B2">
        <v>1.2600886183101068E-2</v>
      </c>
      <c r="C2">
        <f>B2+C1</f>
        <v>0.10785256073499472</v>
      </c>
    </row>
    <row r="3" spans="1:3" x14ac:dyDescent="0.3">
      <c r="A3">
        <f t="shared" ca="1" si="0"/>
        <v>0.13166229876325886</v>
      </c>
      <c r="B3">
        <v>0.2728094644467618</v>
      </c>
      <c r="C3">
        <f t="shared" ref="C3:C66" si="1">B3+C2</f>
        <v>0.38066202518175651</v>
      </c>
    </row>
    <row r="4" spans="1:3" x14ac:dyDescent="0.3">
      <c r="A4">
        <f t="shared" ca="1" si="0"/>
        <v>0.39457010764949052</v>
      </c>
      <c r="B4">
        <v>-0.42435182353350309</v>
      </c>
      <c r="C4">
        <f t="shared" si="1"/>
        <v>-4.3689798351746578E-2</v>
      </c>
    </row>
    <row r="5" spans="1:3" x14ac:dyDescent="0.3">
      <c r="A5">
        <f t="shared" ca="1" si="0"/>
        <v>-0.27090378814772076</v>
      </c>
      <c r="B5">
        <v>-0.46217039672067184</v>
      </c>
      <c r="C5">
        <f t="shared" si="1"/>
        <v>-0.50586019507241842</v>
      </c>
    </row>
    <row r="6" spans="1:3" x14ac:dyDescent="0.3">
      <c r="A6">
        <f t="shared" ca="1" si="0"/>
        <v>0.1360925694312084</v>
      </c>
      <c r="B6">
        <v>2.5809018751676183E-2</v>
      </c>
      <c r="C6">
        <f t="shared" si="1"/>
        <v>-0.48005117632074223</v>
      </c>
    </row>
    <row r="7" spans="1:3" x14ac:dyDescent="0.3">
      <c r="A7">
        <f t="shared" ca="1" si="0"/>
        <v>-0.42925317229586624</v>
      </c>
      <c r="B7">
        <v>2.1216836615657764E-2</v>
      </c>
      <c r="C7">
        <f t="shared" si="1"/>
        <v>-0.45883433970508447</v>
      </c>
    </row>
    <row r="8" spans="1:3" x14ac:dyDescent="0.3">
      <c r="A8">
        <f t="shared" ca="1" si="0"/>
        <v>0.46442725474138324</v>
      </c>
      <c r="B8">
        <v>0.48473723740028163</v>
      </c>
      <c r="C8">
        <f t="shared" si="1"/>
        <v>2.5902897695197158E-2</v>
      </c>
    </row>
    <row r="9" spans="1:3" x14ac:dyDescent="0.3">
      <c r="A9">
        <f t="shared" ca="1" si="0"/>
        <v>0.1548410595960994</v>
      </c>
      <c r="B9">
        <v>-0.44999578701886156</v>
      </c>
      <c r="C9">
        <f t="shared" si="1"/>
        <v>-0.4240928893236644</v>
      </c>
    </row>
    <row r="10" spans="1:3" x14ac:dyDescent="0.3">
      <c r="A10">
        <f t="shared" ca="1" si="0"/>
        <v>0.42809789356503036</v>
      </c>
      <c r="B10">
        <v>-0.1434551883120152</v>
      </c>
      <c r="C10">
        <f t="shared" si="1"/>
        <v>-0.5675480776356796</v>
      </c>
    </row>
    <row r="11" spans="1:3" x14ac:dyDescent="0.3">
      <c r="A11">
        <f t="shared" ca="1" si="0"/>
        <v>0.22837977019432587</v>
      </c>
      <c r="B11">
        <v>2.4053506633076704E-2</v>
      </c>
      <c r="C11">
        <f t="shared" si="1"/>
        <v>-0.5434945710026029</v>
      </c>
    </row>
    <row r="12" spans="1:3" x14ac:dyDescent="0.3">
      <c r="A12">
        <f t="shared" ca="1" si="0"/>
        <v>0.20540241761400813</v>
      </c>
      <c r="B12">
        <v>0.46480159432291579</v>
      </c>
      <c r="C12">
        <f t="shared" si="1"/>
        <v>-7.869297667968711E-2</v>
      </c>
    </row>
    <row r="13" spans="1:3" x14ac:dyDescent="0.3">
      <c r="A13">
        <f t="shared" ca="1" si="0"/>
        <v>-6.6738399247967428E-2</v>
      </c>
      <c r="B13">
        <v>-0.24651457272304311</v>
      </c>
      <c r="C13">
        <f t="shared" si="1"/>
        <v>-0.32520754940273022</v>
      </c>
    </row>
    <row r="14" spans="1:3" x14ac:dyDescent="0.3">
      <c r="A14">
        <f t="shared" ca="1" si="0"/>
        <v>0.27227211099772763</v>
      </c>
      <c r="B14">
        <v>-0.25439084457971273</v>
      </c>
      <c r="C14">
        <f t="shared" si="1"/>
        <v>-0.57959839398244295</v>
      </c>
    </row>
    <row r="15" spans="1:3" x14ac:dyDescent="0.3">
      <c r="A15">
        <f t="shared" ca="1" si="0"/>
        <v>-2.9229423656050746E-2</v>
      </c>
      <c r="B15">
        <v>-0.4459770864318946</v>
      </c>
      <c r="C15">
        <f t="shared" si="1"/>
        <v>-1.0255754804143375</v>
      </c>
    </row>
    <row r="16" spans="1:3" x14ac:dyDescent="0.3">
      <c r="A16">
        <f t="shared" ca="1" si="0"/>
        <v>0.46771140245019394</v>
      </c>
      <c r="B16">
        <v>1.9767722101679874E-2</v>
      </c>
      <c r="C16">
        <f t="shared" si="1"/>
        <v>-1.0058077583126577</v>
      </c>
    </row>
    <row r="17" spans="1:3" x14ac:dyDescent="0.3">
      <c r="A17">
        <f t="shared" ca="1" si="0"/>
        <v>0.24027512963087472</v>
      </c>
      <c r="B17">
        <v>-0.21242268674340892</v>
      </c>
      <c r="C17">
        <f t="shared" si="1"/>
        <v>-1.2182304450560666</v>
      </c>
    </row>
    <row r="18" spans="1:3" x14ac:dyDescent="0.3">
      <c r="A18">
        <f t="shared" ca="1" si="0"/>
        <v>-0.49143756719704734</v>
      </c>
      <c r="B18">
        <v>0.47026498691490626</v>
      </c>
      <c r="C18">
        <f t="shared" si="1"/>
        <v>-0.74796545814116033</v>
      </c>
    </row>
    <row r="19" spans="1:3" x14ac:dyDescent="0.3">
      <c r="A19">
        <f t="shared" ca="1" si="0"/>
        <v>-0.18769333893060924</v>
      </c>
      <c r="B19">
        <v>-0.38186593265717494</v>
      </c>
      <c r="C19">
        <f t="shared" si="1"/>
        <v>-1.1298313907983353</v>
      </c>
    </row>
    <row r="20" spans="1:3" x14ac:dyDescent="0.3">
      <c r="A20">
        <f t="shared" ca="1" si="0"/>
        <v>0.43992948911735152</v>
      </c>
      <c r="B20">
        <v>0.33185476281401893</v>
      </c>
      <c r="C20">
        <f t="shared" si="1"/>
        <v>-0.79797662798431634</v>
      </c>
    </row>
    <row r="21" spans="1:3" x14ac:dyDescent="0.3">
      <c r="A21">
        <f t="shared" ca="1" si="0"/>
        <v>5.1480538699185674E-2</v>
      </c>
      <c r="B21">
        <v>-0.34541529278879146</v>
      </c>
      <c r="C21">
        <f t="shared" si="1"/>
        <v>-1.1433919207731078</v>
      </c>
    </row>
    <row r="22" spans="1:3" x14ac:dyDescent="0.3">
      <c r="A22">
        <f t="shared" ca="1" si="0"/>
        <v>-0.26278269088216766</v>
      </c>
      <c r="B22">
        <v>-6.4054708903739765E-2</v>
      </c>
      <c r="C22">
        <f t="shared" si="1"/>
        <v>-1.2074466296768476</v>
      </c>
    </row>
    <row r="23" spans="1:3" x14ac:dyDescent="0.3">
      <c r="A23">
        <f t="shared" ca="1" si="0"/>
        <v>0.30867157676241752</v>
      </c>
      <c r="B23">
        <v>-0.18314165660218396</v>
      </c>
      <c r="C23">
        <f t="shared" si="1"/>
        <v>-1.3905882862790315</v>
      </c>
    </row>
    <row r="24" spans="1:3" x14ac:dyDescent="0.3">
      <c r="A24">
        <f t="shared" ca="1" si="0"/>
        <v>-0.2357266527313312</v>
      </c>
      <c r="B24">
        <v>4.5966760159376507E-2</v>
      </c>
      <c r="C24">
        <f t="shared" si="1"/>
        <v>-1.344621526119655</v>
      </c>
    </row>
    <row r="25" spans="1:3" x14ac:dyDescent="0.3">
      <c r="A25">
        <f t="shared" ca="1" si="0"/>
        <v>-0.18877150729775238</v>
      </c>
      <c r="B25">
        <v>-0.39431437100514177</v>
      </c>
      <c r="C25">
        <f t="shared" si="1"/>
        <v>-1.7389358971247968</v>
      </c>
    </row>
    <row r="26" spans="1:3" x14ac:dyDescent="0.3">
      <c r="A26">
        <f t="shared" ca="1" si="0"/>
        <v>0.35434290467250207</v>
      </c>
      <c r="B26">
        <v>-4.2020612498688159E-2</v>
      </c>
      <c r="C26">
        <f t="shared" si="1"/>
        <v>-1.780956509623485</v>
      </c>
    </row>
    <row r="27" spans="1:3" x14ac:dyDescent="0.3">
      <c r="A27">
        <f t="shared" ca="1" si="0"/>
        <v>0.31450892703250266</v>
      </c>
      <c r="B27">
        <v>-0.30523958807175489</v>
      </c>
      <c r="C27">
        <f t="shared" si="1"/>
        <v>-2.0861960976952396</v>
      </c>
    </row>
    <row r="28" spans="1:3" x14ac:dyDescent="0.3">
      <c r="A28">
        <f t="shared" ca="1" si="0"/>
        <v>-1.2336526335539943E-2</v>
      </c>
      <c r="B28">
        <v>8.6294444029448414E-2</v>
      </c>
      <c r="C28">
        <f t="shared" si="1"/>
        <v>-1.9999016536657912</v>
      </c>
    </row>
    <row r="29" spans="1:3" x14ac:dyDescent="0.3">
      <c r="A29">
        <f t="shared" ca="1" si="0"/>
        <v>-0.2934898818832371</v>
      </c>
      <c r="B29">
        <v>3.1160462844543435E-2</v>
      </c>
      <c r="C29">
        <f t="shared" si="1"/>
        <v>-1.9687411908212478</v>
      </c>
    </row>
    <row r="30" spans="1:3" x14ac:dyDescent="0.3">
      <c r="A30">
        <f t="shared" ca="1" si="0"/>
        <v>-0.37896491077291383</v>
      </c>
      <c r="B30">
        <v>0.25411747107090132</v>
      </c>
      <c r="C30">
        <f t="shared" si="1"/>
        <v>-1.7146237197503464</v>
      </c>
    </row>
    <row r="31" spans="1:3" x14ac:dyDescent="0.3">
      <c r="A31">
        <f t="shared" ca="1" si="0"/>
        <v>-5.6496468678372436E-2</v>
      </c>
      <c r="B31">
        <v>-7.4333858717019474E-3</v>
      </c>
      <c r="C31">
        <f t="shared" si="1"/>
        <v>-1.7220571056220484</v>
      </c>
    </row>
    <row r="32" spans="1:3" x14ac:dyDescent="0.3">
      <c r="A32">
        <f t="shared" ca="1" si="0"/>
        <v>3.7347332307755221E-2</v>
      </c>
      <c r="B32">
        <v>0.23421405612301704</v>
      </c>
      <c r="C32">
        <f t="shared" si="1"/>
        <v>-1.4878430494990313</v>
      </c>
    </row>
    <row r="33" spans="1:3" x14ac:dyDescent="0.3">
      <c r="A33">
        <f t="shared" ca="1" si="0"/>
        <v>-0.24158079568786806</v>
      </c>
      <c r="B33">
        <v>0.36994169131215204</v>
      </c>
      <c r="C33">
        <f t="shared" si="1"/>
        <v>-1.1179013581868793</v>
      </c>
    </row>
    <row r="34" spans="1:3" x14ac:dyDescent="0.3">
      <c r="A34">
        <f t="shared" ca="1" si="0"/>
        <v>0.34907641008301904</v>
      </c>
      <c r="B34">
        <v>-9.4718416313350984E-2</v>
      </c>
      <c r="C34">
        <f t="shared" si="1"/>
        <v>-1.2126197745002303</v>
      </c>
    </row>
    <row r="35" spans="1:3" x14ac:dyDescent="0.3">
      <c r="A35">
        <f t="shared" ca="1" si="0"/>
        <v>-5.2031035181822727E-2</v>
      </c>
      <c r="B35">
        <v>0.32882439748064751</v>
      </c>
      <c r="C35">
        <f t="shared" si="1"/>
        <v>-0.88379537701958277</v>
      </c>
    </row>
    <row r="36" spans="1:3" x14ac:dyDescent="0.3">
      <c r="A36">
        <f t="shared" ca="1" si="0"/>
        <v>0.22493120751370821</v>
      </c>
      <c r="B36">
        <v>-0.19558992589140134</v>
      </c>
      <c r="C36">
        <f t="shared" si="1"/>
        <v>-1.0793853029109841</v>
      </c>
    </row>
    <row r="37" spans="1:3" x14ac:dyDescent="0.3">
      <c r="A37">
        <f t="shared" ca="1" si="0"/>
        <v>0.49600060657167089</v>
      </c>
      <c r="B37">
        <v>0.33127667168043673</v>
      </c>
      <c r="C37">
        <f t="shared" si="1"/>
        <v>-0.74810863123054738</v>
      </c>
    </row>
    <row r="38" spans="1:3" x14ac:dyDescent="0.3">
      <c r="A38">
        <f t="shared" ca="1" si="0"/>
        <v>0.11948259447906995</v>
      </c>
      <c r="B38">
        <v>-0.11953813493694487</v>
      </c>
      <c r="C38">
        <f t="shared" si="1"/>
        <v>-0.86764676616749226</v>
      </c>
    </row>
    <row r="39" spans="1:3" x14ac:dyDescent="0.3">
      <c r="A39">
        <f t="shared" ca="1" si="0"/>
        <v>-0.27215587296769594</v>
      </c>
      <c r="B39">
        <v>0.32815664482098938</v>
      </c>
      <c r="C39">
        <f t="shared" si="1"/>
        <v>-0.53949012134650287</v>
      </c>
    </row>
    <row r="40" spans="1:3" x14ac:dyDescent="0.3">
      <c r="A40">
        <f t="shared" ca="1" si="0"/>
        <v>0.40408029015827007</v>
      </c>
      <c r="B40">
        <v>0.28045762695200782</v>
      </c>
      <c r="C40">
        <f t="shared" si="1"/>
        <v>-0.25903249439449505</v>
      </c>
    </row>
    <row r="41" spans="1:3" x14ac:dyDescent="0.3">
      <c r="A41">
        <f t="shared" ca="1" si="0"/>
        <v>0.29533690202846075</v>
      </c>
      <c r="B41">
        <v>-0.35464771399689798</v>
      </c>
      <c r="C41">
        <f t="shared" si="1"/>
        <v>-0.61368020839139303</v>
      </c>
    </row>
    <row r="42" spans="1:3" x14ac:dyDescent="0.3">
      <c r="A42">
        <f t="shared" ca="1" si="0"/>
        <v>-0.23665596112194776</v>
      </c>
      <c r="B42">
        <v>-8.8359692418840785E-2</v>
      </c>
      <c r="C42">
        <f t="shared" si="1"/>
        <v>-0.70203990081023382</v>
      </c>
    </row>
    <row r="43" spans="1:3" x14ac:dyDescent="0.3">
      <c r="A43">
        <f t="shared" ca="1" si="0"/>
        <v>5.5929995512514763E-2</v>
      </c>
      <c r="B43">
        <v>-0.12939866320882643</v>
      </c>
      <c r="C43">
        <f t="shared" si="1"/>
        <v>-0.83143856401906024</v>
      </c>
    </row>
    <row r="44" spans="1:3" x14ac:dyDescent="0.3">
      <c r="A44">
        <f t="shared" ca="1" si="0"/>
        <v>0.2075074672738012</v>
      </c>
      <c r="B44">
        <v>-0.37499222406827748</v>
      </c>
      <c r="C44">
        <f t="shared" si="1"/>
        <v>-1.2064307880873377</v>
      </c>
    </row>
    <row r="45" spans="1:3" x14ac:dyDescent="0.3">
      <c r="A45">
        <f t="shared" ca="1" si="0"/>
        <v>-0.33538899628841901</v>
      </c>
      <c r="B45">
        <v>-0.17892856339467</v>
      </c>
      <c r="C45">
        <f t="shared" si="1"/>
        <v>-1.3853593514820077</v>
      </c>
    </row>
    <row r="46" spans="1:3" x14ac:dyDescent="0.3">
      <c r="A46">
        <f t="shared" ca="1" si="0"/>
        <v>-0.28399458313325043</v>
      </c>
      <c r="B46">
        <v>-9.0339182751295821E-2</v>
      </c>
      <c r="C46">
        <f t="shared" si="1"/>
        <v>-1.4756985342333035</v>
      </c>
    </row>
    <row r="47" spans="1:3" x14ac:dyDescent="0.3">
      <c r="A47">
        <f t="shared" ca="1" si="0"/>
        <v>-0.19012838017110223</v>
      </c>
      <c r="B47">
        <v>-0.28401497937179543</v>
      </c>
      <c r="C47">
        <f t="shared" si="1"/>
        <v>-1.759713513605099</v>
      </c>
    </row>
    <row r="48" spans="1:3" x14ac:dyDescent="0.3">
      <c r="A48">
        <f t="shared" ca="1" si="0"/>
        <v>-0.23739728425508755</v>
      </c>
      <c r="B48">
        <v>-0.41233711037272913</v>
      </c>
      <c r="C48">
        <f t="shared" si="1"/>
        <v>-2.1720506239778281</v>
      </c>
    </row>
    <row r="49" spans="1:3" x14ac:dyDescent="0.3">
      <c r="A49">
        <f t="shared" ca="1" si="0"/>
        <v>-0.30582005095685905</v>
      </c>
      <c r="B49">
        <v>0.36291877126769378</v>
      </c>
      <c r="C49">
        <f t="shared" si="1"/>
        <v>-1.8091318527101343</v>
      </c>
    </row>
    <row r="50" spans="1:3" x14ac:dyDescent="0.3">
      <c r="A50">
        <f t="shared" ca="1" si="0"/>
        <v>0.42683663253073878</v>
      </c>
      <c r="B50">
        <v>3.5642615912103492E-2</v>
      </c>
      <c r="C50">
        <f t="shared" si="1"/>
        <v>-1.7734892367980308</v>
      </c>
    </row>
    <row r="51" spans="1:3" x14ac:dyDescent="0.3">
      <c r="A51">
        <f t="shared" ca="1" si="0"/>
        <v>-0.4734777048809381</v>
      </c>
      <c r="B51">
        <v>-0.46751602969748651</v>
      </c>
      <c r="C51">
        <f t="shared" si="1"/>
        <v>-2.2410052664955176</v>
      </c>
    </row>
    <row r="52" spans="1:3" x14ac:dyDescent="0.3">
      <c r="A52">
        <f t="shared" ca="1" si="0"/>
        <v>0.27438854827962045</v>
      </c>
      <c r="B52">
        <v>-0.31312967286491666</v>
      </c>
      <c r="C52">
        <f t="shared" si="1"/>
        <v>-2.5541349393604342</v>
      </c>
    </row>
    <row r="53" spans="1:3" x14ac:dyDescent="0.3">
      <c r="A53">
        <f t="shared" ca="1" si="0"/>
        <v>-0.11302771417471791</v>
      </c>
      <c r="B53">
        <v>-0.24234951699004714</v>
      </c>
      <c r="C53">
        <f t="shared" si="1"/>
        <v>-2.7964844563504814</v>
      </c>
    </row>
    <row r="54" spans="1:3" x14ac:dyDescent="0.3">
      <c r="A54">
        <f t="shared" ca="1" si="0"/>
        <v>4.0635067684592463E-2</v>
      </c>
      <c r="B54">
        <v>0.44451128286357311</v>
      </c>
      <c r="C54">
        <f t="shared" si="1"/>
        <v>-2.3519731734869085</v>
      </c>
    </row>
    <row r="55" spans="1:3" x14ac:dyDescent="0.3">
      <c r="A55">
        <f t="shared" ca="1" si="0"/>
        <v>0.30782756100741526</v>
      </c>
      <c r="B55">
        <v>-0.46340953794853057</v>
      </c>
      <c r="C55">
        <f t="shared" si="1"/>
        <v>-2.8153827114354391</v>
      </c>
    </row>
    <row r="56" spans="1:3" x14ac:dyDescent="0.3">
      <c r="A56">
        <f t="shared" ca="1" si="0"/>
        <v>-0.24162193960187694</v>
      </c>
      <c r="B56">
        <v>0.29566890944537683</v>
      </c>
      <c r="C56">
        <f t="shared" si="1"/>
        <v>-2.5197138019900622</v>
      </c>
    </row>
    <row r="57" spans="1:3" x14ac:dyDescent="0.3">
      <c r="A57">
        <f t="shared" ca="1" si="0"/>
        <v>0.10651028271173246</v>
      </c>
      <c r="B57">
        <v>-0.4186018066632462</v>
      </c>
      <c r="C57">
        <f t="shared" si="1"/>
        <v>-2.9383156086533084</v>
      </c>
    </row>
    <row r="58" spans="1:3" x14ac:dyDescent="0.3">
      <c r="A58">
        <f t="shared" ca="1" si="0"/>
        <v>0.2703511823869803</v>
      </c>
      <c r="B58">
        <v>-0.36951311539739162</v>
      </c>
      <c r="C58">
        <f t="shared" si="1"/>
        <v>-3.3078287240507001</v>
      </c>
    </row>
    <row r="59" spans="1:3" x14ac:dyDescent="0.3">
      <c r="A59">
        <f t="shared" ca="1" si="0"/>
        <v>-2.6436169726060332E-2</v>
      </c>
      <c r="B59">
        <v>-9.5503664514716924E-2</v>
      </c>
      <c r="C59">
        <f t="shared" si="1"/>
        <v>-3.403332388565417</v>
      </c>
    </row>
    <row r="60" spans="1:3" x14ac:dyDescent="0.3">
      <c r="A60">
        <f t="shared" ca="1" si="0"/>
        <v>-0.2354814868738786</v>
      </c>
      <c r="B60">
        <v>0.42817886254123394</v>
      </c>
      <c r="C60">
        <f t="shared" si="1"/>
        <v>-2.975153526024183</v>
      </c>
    </row>
    <row r="61" spans="1:3" x14ac:dyDescent="0.3">
      <c r="A61">
        <f t="shared" ca="1" si="0"/>
        <v>-0.38828156425385774</v>
      </c>
      <c r="B61">
        <v>0.44746280144192774</v>
      </c>
      <c r="C61">
        <f t="shared" si="1"/>
        <v>-2.5276907245822553</v>
      </c>
    </row>
    <row r="62" spans="1:3" x14ac:dyDescent="0.3">
      <c r="A62">
        <f t="shared" ca="1" si="0"/>
        <v>3.403391986113169E-3</v>
      </c>
      <c r="B62">
        <v>-0.23044167588165787</v>
      </c>
      <c r="C62">
        <f t="shared" si="1"/>
        <v>-2.7581324004639134</v>
      </c>
    </row>
    <row r="63" spans="1:3" x14ac:dyDescent="0.3">
      <c r="A63">
        <f t="shared" ca="1" si="0"/>
        <v>-0.33400342507565339</v>
      </c>
      <c r="B63">
        <v>0.37329372433301811</v>
      </c>
      <c r="C63">
        <f t="shared" si="1"/>
        <v>-2.3848386761308955</v>
      </c>
    </row>
    <row r="64" spans="1:3" x14ac:dyDescent="0.3">
      <c r="A64">
        <f t="shared" ca="1" si="0"/>
        <v>-0.44818363842822739</v>
      </c>
      <c r="B64">
        <v>0.16421590260623464</v>
      </c>
      <c r="C64">
        <f t="shared" si="1"/>
        <v>-2.2206227735246609</v>
      </c>
    </row>
    <row r="65" spans="1:3" x14ac:dyDescent="0.3">
      <c r="A65">
        <f t="shared" ca="1" si="0"/>
        <v>0.30669160038894605</v>
      </c>
      <c r="B65">
        <v>6.8741675669456548E-2</v>
      </c>
      <c r="C65">
        <f t="shared" si="1"/>
        <v>-2.1518810978552043</v>
      </c>
    </row>
    <row r="66" spans="1:3" x14ac:dyDescent="0.3">
      <c r="A66">
        <f t="shared" ref="A66:A100" ca="1" si="2">RAND()-0.5</f>
        <v>0.23514956812920329</v>
      </c>
      <c r="B66">
        <v>0.21981949407757284</v>
      </c>
      <c r="C66">
        <f t="shared" si="1"/>
        <v>-1.9320616037776315</v>
      </c>
    </row>
    <row r="67" spans="1:3" x14ac:dyDescent="0.3">
      <c r="A67">
        <f t="shared" ca="1" si="2"/>
        <v>0.49968541992544646</v>
      </c>
      <c r="B67">
        <v>-0.27872303800604392</v>
      </c>
      <c r="C67">
        <f t="shared" ref="C67:C100" si="3">B67+C66</f>
        <v>-2.2107846417836754</v>
      </c>
    </row>
    <row r="68" spans="1:3" x14ac:dyDescent="0.3">
      <c r="A68">
        <f t="shared" ca="1" si="2"/>
        <v>0.39806433847125511</v>
      </c>
      <c r="B68">
        <v>-0.23572064081690147</v>
      </c>
      <c r="C68">
        <f t="shared" si="3"/>
        <v>-2.4465052826005769</v>
      </c>
    </row>
    <row r="69" spans="1:3" x14ac:dyDescent="0.3">
      <c r="A69">
        <f t="shared" ca="1" si="2"/>
        <v>0.46917095752476667</v>
      </c>
      <c r="B69">
        <v>9.0947531544928184E-2</v>
      </c>
      <c r="C69">
        <f t="shared" si="3"/>
        <v>-2.3555577510556489</v>
      </c>
    </row>
    <row r="70" spans="1:3" x14ac:dyDescent="0.3">
      <c r="A70">
        <f t="shared" ca="1" si="2"/>
        <v>-0.13743599811731622</v>
      </c>
      <c r="B70">
        <v>0.24001096958559587</v>
      </c>
      <c r="C70">
        <f t="shared" si="3"/>
        <v>-2.1155467814700533</v>
      </c>
    </row>
    <row r="71" spans="1:3" x14ac:dyDescent="0.3">
      <c r="A71">
        <f t="shared" ca="1" si="2"/>
        <v>-0.23556989945354079</v>
      </c>
      <c r="B71">
        <v>0.26141646006544006</v>
      </c>
      <c r="C71">
        <f t="shared" si="3"/>
        <v>-1.8541303214046132</v>
      </c>
    </row>
    <row r="72" spans="1:3" x14ac:dyDescent="0.3">
      <c r="A72">
        <f t="shared" ca="1" si="2"/>
        <v>-0.41500657115628492</v>
      </c>
      <c r="B72">
        <v>7.5412507963089181E-2</v>
      </c>
      <c r="C72">
        <f t="shared" si="3"/>
        <v>-1.778717813441524</v>
      </c>
    </row>
    <row r="73" spans="1:3" x14ac:dyDescent="0.3">
      <c r="A73">
        <f t="shared" ca="1" si="2"/>
        <v>-0.43245174133573572</v>
      </c>
      <c r="B73">
        <v>0.13111394104589347</v>
      </c>
      <c r="C73">
        <f t="shared" si="3"/>
        <v>-1.6476038723956306</v>
      </c>
    </row>
    <row r="74" spans="1:3" x14ac:dyDescent="0.3">
      <c r="A74">
        <f t="shared" ca="1" si="2"/>
        <v>0.27203952812015175</v>
      </c>
      <c r="B74">
        <v>-6.9780480278812895E-2</v>
      </c>
      <c r="C74">
        <f t="shared" si="3"/>
        <v>-1.7173843526744434</v>
      </c>
    </row>
    <row r="75" spans="1:3" x14ac:dyDescent="0.3">
      <c r="A75">
        <f t="shared" ca="1" si="2"/>
        <v>0.17309055835155007</v>
      </c>
      <c r="B75">
        <v>-4.6823185652693944E-2</v>
      </c>
      <c r="C75">
        <f t="shared" si="3"/>
        <v>-1.7642075383271374</v>
      </c>
    </row>
    <row r="76" spans="1:3" x14ac:dyDescent="0.3">
      <c r="A76">
        <f t="shared" ca="1" si="2"/>
        <v>-0.27581873704597903</v>
      </c>
      <c r="B76">
        <v>0.45756316551077902</v>
      </c>
      <c r="C76">
        <f t="shared" si="3"/>
        <v>-1.3066443728163584</v>
      </c>
    </row>
    <row r="77" spans="1:3" x14ac:dyDescent="0.3">
      <c r="A77">
        <f t="shared" ca="1" si="2"/>
        <v>-9.1513783482069178E-2</v>
      </c>
      <c r="B77">
        <v>0.11941456218113822</v>
      </c>
      <c r="C77">
        <f t="shared" si="3"/>
        <v>-1.1872298106352202</v>
      </c>
    </row>
    <row r="78" spans="1:3" x14ac:dyDescent="0.3">
      <c r="A78">
        <f t="shared" ca="1" si="2"/>
        <v>0.2323885512831837</v>
      </c>
      <c r="B78">
        <v>-1.9782876211760225E-2</v>
      </c>
      <c r="C78">
        <f t="shared" si="3"/>
        <v>-1.2070126868469804</v>
      </c>
    </row>
    <row r="79" spans="1:3" x14ac:dyDescent="0.3">
      <c r="A79">
        <f t="shared" ca="1" si="2"/>
        <v>0.19177435731194492</v>
      </c>
      <c r="B79">
        <v>0.18901810802523578</v>
      </c>
      <c r="C79">
        <f t="shared" si="3"/>
        <v>-1.0179945788217446</v>
      </c>
    </row>
    <row r="80" spans="1:3" x14ac:dyDescent="0.3">
      <c r="A80">
        <f t="shared" ca="1" si="2"/>
        <v>0.46739780116313834</v>
      </c>
      <c r="B80">
        <v>-3.3634466304243382E-2</v>
      </c>
      <c r="C80">
        <f t="shared" si="3"/>
        <v>-1.051629045125988</v>
      </c>
    </row>
    <row r="81" spans="1:3" x14ac:dyDescent="0.3">
      <c r="A81">
        <f t="shared" ca="1" si="2"/>
        <v>0.49960377353316288</v>
      </c>
      <c r="B81">
        <v>9.8844786006275775E-2</v>
      </c>
      <c r="C81">
        <f t="shared" si="3"/>
        <v>-0.95278425911971221</v>
      </c>
    </row>
    <row r="82" spans="1:3" x14ac:dyDescent="0.3">
      <c r="A82">
        <f t="shared" ca="1" si="2"/>
        <v>-0.44502956678526628</v>
      </c>
      <c r="B82">
        <v>-7.1549753495817825E-2</v>
      </c>
      <c r="C82">
        <f t="shared" si="3"/>
        <v>-1.02433401261553</v>
      </c>
    </row>
    <row r="83" spans="1:3" x14ac:dyDescent="0.3">
      <c r="A83">
        <f t="shared" ca="1" si="2"/>
        <v>-0.49387033045444928</v>
      </c>
      <c r="B83">
        <v>-0.4371403630580355</v>
      </c>
      <c r="C83">
        <f t="shared" si="3"/>
        <v>-1.4614743756735655</v>
      </c>
    </row>
    <row r="84" spans="1:3" x14ac:dyDescent="0.3">
      <c r="A84">
        <f t="shared" ca="1" si="2"/>
        <v>-0.17866327814162064</v>
      </c>
      <c r="B84">
        <v>-0.1613315020874273</v>
      </c>
      <c r="C84">
        <f t="shared" si="3"/>
        <v>-1.6228058777609928</v>
      </c>
    </row>
    <row r="85" spans="1:3" x14ac:dyDescent="0.3">
      <c r="A85">
        <f t="shared" ca="1" si="2"/>
        <v>-0.28018603876692527</v>
      </c>
      <c r="B85">
        <v>-0.26852102237169539</v>
      </c>
      <c r="C85">
        <f t="shared" si="3"/>
        <v>-1.8913269001326882</v>
      </c>
    </row>
    <row r="86" spans="1:3" x14ac:dyDescent="0.3">
      <c r="A86">
        <f t="shared" ca="1" si="2"/>
        <v>0.36891260591118302</v>
      </c>
      <c r="B86">
        <v>0.45485007630936281</v>
      </c>
      <c r="C86">
        <f t="shared" si="3"/>
        <v>-1.4364768238233254</v>
      </c>
    </row>
    <row r="87" spans="1:3" x14ac:dyDescent="0.3">
      <c r="A87">
        <f t="shared" ca="1" si="2"/>
        <v>0.29311893242541509</v>
      </c>
      <c r="B87">
        <v>-0.48217759334473653</v>
      </c>
      <c r="C87">
        <f t="shared" si="3"/>
        <v>-1.918654417168062</v>
      </c>
    </row>
    <row r="88" spans="1:3" x14ac:dyDescent="0.3">
      <c r="A88">
        <f t="shared" ca="1" si="2"/>
        <v>0.36910084714514613</v>
      </c>
      <c r="B88">
        <v>-0.27049334194913843</v>
      </c>
      <c r="C88">
        <f t="shared" si="3"/>
        <v>-2.1891477591172004</v>
      </c>
    </row>
    <row r="89" spans="1:3" x14ac:dyDescent="0.3">
      <c r="A89">
        <f t="shared" ca="1" si="2"/>
        <v>0.39410124504275168</v>
      </c>
      <c r="B89">
        <v>-0.32725979981267139</v>
      </c>
      <c r="C89">
        <f t="shared" si="3"/>
        <v>-2.5164075589298718</v>
      </c>
    </row>
    <row r="90" spans="1:3" x14ac:dyDescent="0.3">
      <c r="A90">
        <f t="shared" ca="1" si="2"/>
        <v>0.37960449431011634</v>
      </c>
      <c r="B90">
        <v>-0.45636510996096202</v>
      </c>
      <c r="C90">
        <f t="shared" si="3"/>
        <v>-2.9727726688908338</v>
      </c>
    </row>
    <row r="91" spans="1:3" x14ac:dyDescent="0.3">
      <c r="A91">
        <f t="shared" ca="1" si="2"/>
        <v>9.22291422608843E-2</v>
      </c>
      <c r="B91">
        <v>0.42829697773158304</v>
      </c>
      <c r="C91">
        <f t="shared" si="3"/>
        <v>-2.544475691159251</v>
      </c>
    </row>
    <row r="92" spans="1:3" x14ac:dyDescent="0.3">
      <c r="A92">
        <f t="shared" ca="1" si="2"/>
        <v>-8.1615626318954027E-2</v>
      </c>
      <c r="B92">
        <v>0.37903153032213055</v>
      </c>
      <c r="C92">
        <f t="shared" si="3"/>
        <v>-2.1654441608371204</v>
      </c>
    </row>
    <row r="93" spans="1:3" x14ac:dyDescent="0.3">
      <c r="A93">
        <f t="shared" ca="1" si="2"/>
        <v>0.20622767233142802</v>
      </c>
      <c r="B93">
        <v>0.36660855079225652</v>
      </c>
      <c r="C93">
        <f t="shared" si="3"/>
        <v>-1.7988356100448639</v>
      </c>
    </row>
    <row r="94" spans="1:3" x14ac:dyDescent="0.3">
      <c r="A94">
        <f t="shared" ca="1" si="2"/>
        <v>0.20583483075319708</v>
      </c>
      <c r="B94">
        <v>0.28492417487543809</v>
      </c>
      <c r="C94">
        <f t="shared" si="3"/>
        <v>-1.5139114351694258</v>
      </c>
    </row>
    <row r="95" spans="1:3" x14ac:dyDescent="0.3">
      <c r="A95">
        <f t="shared" ca="1" si="2"/>
        <v>-0.48135890912585622</v>
      </c>
      <c r="B95">
        <v>0.44242522241765236</v>
      </c>
      <c r="C95">
        <f t="shared" si="3"/>
        <v>-1.0714862127517735</v>
      </c>
    </row>
    <row r="96" spans="1:3" x14ac:dyDescent="0.3">
      <c r="A96">
        <f t="shared" ca="1" si="2"/>
        <v>4.9316017437336268E-2</v>
      </c>
      <c r="B96">
        <v>-2.4118346060562068E-3</v>
      </c>
      <c r="C96">
        <f t="shared" si="3"/>
        <v>-1.0738980473578297</v>
      </c>
    </row>
    <row r="97" spans="1:3" x14ac:dyDescent="0.3">
      <c r="A97">
        <f t="shared" ca="1" si="2"/>
        <v>0.27191528475785043</v>
      </c>
      <c r="B97">
        <v>4.7329966844750659E-2</v>
      </c>
      <c r="C97">
        <f t="shared" si="3"/>
        <v>-1.026568080513079</v>
      </c>
    </row>
    <row r="98" spans="1:3" x14ac:dyDescent="0.3">
      <c r="A98">
        <f t="shared" ca="1" si="2"/>
        <v>0.39363197987856735</v>
      </c>
      <c r="B98">
        <v>0.16429344178828043</v>
      </c>
      <c r="C98">
        <f t="shared" si="3"/>
        <v>-0.86227463872479859</v>
      </c>
    </row>
    <row r="99" spans="1:3" x14ac:dyDescent="0.3">
      <c r="A99">
        <f t="shared" ca="1" si="2"/>
        <v>-0.26689459069517152</v>
      </c>
      <c r="B99">
        <v>0.37125170434600774</v>
      </c>
      <c r="C99">
        <f t="shared" si="3"/>
        <v>-0.49102293437879085</v>
      </c>
    </row>
    <row r="100" spans="1:3" x14ac:dyDescent="0.3">
      <c r="A100">
        <f t="shared" ca="1" si="2"/>
        <v>0.10590741212720012</v>
      </c>
      <c r="B100">
        <v>-0.41596307801045107</v>
      </c>
      <c r="C100">
        <f t="shared" si="3"/>
        <v>-0.90698601238924192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workbookViewId="0">
      <selection activeCell="N12" sqref="N12"/>
    </sheetView>
  </sheetViews>
  <sheetFormatPr defaultRowHeight="14.4" x14ac:dyDescent="0.3"/>
  <cols>
    <col min="1" max="1" width="5.109375" customWidth="1"/>
    <col min="2" max="5" width="9.6640625" customWidth="1"/>
    <col min="6" max="6" width="2.88671875" customWidth="1"/>
    <col min="7" max="8" width="9.6640625" customWidth="1"/>
    <col min="9" max="9" width="4.33203125" customWidth="1"/>
    <col min="10" max="11" width="9.6640625" customWidth="1"/>
  </cols>
  <sheetData>
    <row r="1" spans="1:11" x14ac:dyDescent="0.3">
      <c r="A1" s="18" t="s">
        <v>16</v>
      </c>
      <c r="B1" s="29" t="s">
        <v>17</v>
      </c>
      <c r="C1" s="30" t="s">
        <v>47</v>
      </c>
      <c r="D1" s="19" t="s">
        <v>48</v>
      </c>
      <c r="E1" s="1"/>
      <c r="F1" s="1"/>
      <c r="G1" s="19" t="s">
        <v>19</v>
      </c>
      <c r="H1" s="19" t="s">
        <v>20</v>
      </c>
      <c r="I1" s="1"/>
      <c r="J1" s="31" t="s">
        <v>37</v>
      </c>
      <c r="K1" s="32"/>
    </row>
    <row r="2" spans="1:11" ht="15.6" x14ac:dyDescent="0.35">
      <c r="A2" s="1">
        <v>1</v>
      </c>
      <c r="B2" s="20">
        <v>0.4</v>
      </c>
      <c r="C2" s="33" t="s">
        <v>49</v>
      </c>
      <c r="D2" s="34" t="s">
        <v>21</v>
      </c>
      <c r="E2" s="35">
        <f>-E3/(1+E3^2)</f>
        <v>-9.9009900990099015E-2</v>
      </c>
      <c r="F2" s="35"/>
      <c r="G2" s="36">
        <f>E2</f>
        <v>-9.9009900990099015E-2</v>
      </c>
      <c r="H2" s="37">
        <f>B2</f>
        <v>0.4</v>
      </c>
      <c r="I2" s="32" t="s">
        <v>22</v>
      </c>
      <c r="J2" s="38" t="s">
        <v>52</v>
      </c>
      <c r="K2" s="39">
        <f>ABS(E3)</f>
        <v>0.1</v>
      </c>
    </row>
    <row r="3" spans="1:11" x14ac:dyDescent="0.3">
      <c r="A3" s="1"/>
      <c r="B3" s="15"/>
      <c r="C3" s="1"/>
      <c r="D3" s="40" t="s">
        <v>50</v>
      </c>
      <c r="E3" s="41">
        <v>0.1</v>
      </c>
      <c r="F3" s="17"/>
      <c r="G3" s="17"/>
      <c r="H3" s="17"/>
      <c r="I3" s="8"/>
      <c r="J3" s="1"/>
      <c r="K3" s="1"/>
    </row>
    <row r="4" spans="1:11" ht="15.6" x14ac:dyDescent="0.35">
      <c r="A4" s="1"/>
      <c r="B4" s="15"/>
      <c r="C4" s="1"/>
      <c r="D4" s="40" t="s">
        <v>36</v>
      </c>
      <c r="E4" s="41" t="s">
        <v>51</v>
      </c>
      <c r="F4" s="17"/>
      <c r="G4" s="8"/>
      <c r="H4" s="8"/>
      <c r="I4" s="8"/>
      <c r="J4" s="8"/>
      <c r="K4" s="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workbookViewId="0">
      <selection activeCell="L16" sqref="L16"/>
    </sheetView>
  </sheetViews>
  <sheetFormatPr defaultRowHeight="14.4" x14ac:dyDescent="0.3"/>
  <cols>
    <col min="1" max="1" width="3.44140625" customWidth="1"/>
    <col min="4" max="4" width="10.109375" customWidth="1"/>
    <col min="5" max="5" width="6.44140625" customWidth="1"/>
    <col min="6" max="6" width="2.5546875" customWidth="1"/>
    <col min="7" max="7" width="10.88671875" customWidth="1"/>
    <col min="9" max="9" width="3.5546875" customWidth="1"/>
    <col min="10" max="10" width="10.33203125" customWidth="1"/>
    <col min="11" max="11" width="5.109375" customWidth="1"/>
  </cols>
  <sheetData>
    <row r="1" spans="1:11" x14ac:dyDescent="0.3">
      <c r="A1" s="18" t="s">
        <v>16</v>
      </c>
      <c r="B1" s="29" t="s">
        <v>17</v>
      </c>
      <c r="C1" s="30" t="s">
        <v>47</v>
      </c>
      <c r="D1" s="19" t="s">
        <v>48</v>
      </c>
      <c r="E1" s="1"/>
      <c r="F1" s="1"/>
      <c r="G1" s="19" t="s">
        <v>19</v>
      </c>
      <c r="H1" s="19" t="s">
        <v>20</v>
      </c>
      <c r="I1" s="1"/>
      <c r="J1" s="31" t="s">
        <v>37</v>
      </c>
      <c r="K1" s="32"/>
    </row>
    <row r="2" spans="1:11" ht="15.6" x14ac:dyDescent="0.35">
      <c r="A2" s="1">
        <v>1</v>
      </c>
      <c r="B2" s="20">
        <v>0.4</v>
      </c>
      <c r="C2" s="33" t="s">
        <v>49</v>
      </c>
      <c r="D2" s="34" t="s">
        <v>21</v>
      </c>
      <c r="E2" s="35">
        <f>-E3/(1+E3^2)</f>
        <v>0.4</v>
      </c>
      <c r="F2" s="35"/>
      <c r="G2" s="36">
        <f>E2</f>
        <v>0.4</v>
      </c>
      <c r="H2" s="37">
        <f>B2</f>
        <v>0.4</v>
      </c>
      <c r="I2" s="32" t="s">
        <v>22</v>
      </c>
      <c r="J2" s="38" t="s">
        <v>52</v>
      </c>
      <c r="K2" s="39">
        <f>ABS(E3)</f>
        <v>0.5</v>
      </c>
    </row>
    <row r="3" spans="1:11" x14ac:dyDescent="0.3">
      <c r="A3" s="1"/>
      <c r="B3" s="15"/>
      <c r="C3" s="1"/>
      <c r="D3" s="40" t="s">
        <v>50</v>
      </c>
      <c r="E3" s="41">
        <v>-0.5</v>
      </c>
      <c r="F3" s="17"/>
      <c r="G3" s="17"/>
      <c r="H3" s="17"/>
      <c r="I3" s="8"/>
      <c r="J3" s="1"/>
      <c r="K3" s="1"/>
    </row>
    <row r="4" spans="1:11" ht="15.6" x14ac:dyDescent="0.35">
      <c r="A4" s="1"/>
      <c r="B4" s="15"/>
      <c r="C4" s="1"/>
      <c r="D4" s="40" t="s">
        <v>36</v>
      </c>
      <c r="E4" s="41" t="s">
        <v>51</v>
      </c>
      <c r="F4" s="17"/>
      <c r="G4" s="8"/>
      <c r="H4" s="8"/>
      <c r="I4" s="8"/>
      <c r="J4" s="8"/>
      <c r="K4" s="8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opLeftCell="A17" workbookViewId="0">
      <selection activeCell="P38" sqref="P38"/>
    </sheetView>
  </sheetViews>
  <sheetFormatPr defaultRowHeight="14.4" x14ac:dyDescent="0.3"/>
  <cols>
    <col min="1" max="1" width="4.33203125" customWidth="1"/>
    <col min="2" max="2" width="9.5546875" customWidth="1"/>
    <col min="3" max="3" width="7.44140625" customWidth="1"/>
    <col min="4" max="4" width="12" customWidth="1"/>
    <col min="5" max="10" width="13.6640625" customWidth="1"/>
    <col min="11" max="11" width="13.33203125" customWidth="1"/>
    <col min="12" max="12" width="5.88671875" customWidth="1"/>
  </cols>
  <sheetData>
    <row r="1" spans="1:13" x14ac:dyDescent="0.3">
      <c r="A1" s="18" t="s">
        <v>16</v>
      </c>
      <c r="B1" s="29" t="s">
        <v>17</v>
      </c>
      <c r="C1" s="18" t="s">
        <v>47</v>
      </c>
      <c r="D1" s="19" t="s">
        <v>18</v>
      </c>
      <c r="E1" s="1"/>
      <c r="F1" s="1"/>
      <c r="G1" s="19" t="s">
        <v>19</v>
      </c>
      <c r="H1" s="19" t="s">
        <v>20</v>
      </c>
      <c r="I1" s="1"/>
      <c r="J1" s="31" t="s">
        <v>37</v>
      </c>
      <c r="K1" s="32"/>
      <c r="L1" s="1"/>
      <c r="M1" s="1"/>
    </row>
    <row r="2" spans="1:13" ht="15.6" x14ac:dyDescent="0.35">
      <c r="A2" s="1">
        <v>1</v>
      </c>
      <c r="B2" s="1">
        <v>-0.33</v>
      </c>
      <c r="C2" s="42" t="s">
        <v>53</v>
      </c>
      <c r="D2" s="43" t="s">
        <v>21</v>
      </c>
      <c r="E2" s="44">
        <v>1</v>
      </c>
      <c r="F2" s="45">
        <f>B2</f>
        <v>-0.33</v>
      </c>
      <c r="G2" s="46">
        <f>SUMPRODUCT(E2:F2,$E$13:$F$13)</f>
        <v>6.7000000000000004E-2</v>
      </c>
      <c r="H2" s="47">
        <f>B2</f>
        <v>-0.33</v>
      </c>
      <c r="I2" s="48" t="s">
        <v>22</v>
      </c>
      <c r="J2" s="49" t="s">
        <v>58</v>
      </c>
      <c r="K2" s="82">
        <f>ABS(F4)</f>
        <v>0.1</v>
      </c>
      <c r="L2" s="8"/>
      <c r="M2" s="8"/>
    </row>
    <row r="3" spans="1:13" ht="15.6" x14ac:dyDescent="0.35">
      <c r="A3" s="1"/>
      <c r="B3" s="15"/>
      <c r="C3" s="50" t="s">
        <v>49</v>
      </c>
      <c r="D3" s="51" t="s">
        <v>21</v>
      </c>
      <c r="E3" s="52">
        <f>-G4/(1+G4^2)</f>
        <v>-0.33000086575387327</v>
      </c>
      <c r="F3" s="52"/>
      <c r="G3" s="52">
        <f>E3</f>
        <v>-0.33000086575387327</v>
      </c>
      <c r="H3" s="47">
        <f>B2</f>
        <v>-0.33</v>
      </c>
      <c r="I3" s="48" t="s">
        <v>22</v>
      </c>
      <c r="J3" s="38" t="s">
        <v>52</v>
      </c>
      <c r="K3" s="83">
        <f>ABS(G4)</f>
        <v>0.3768716208599987</v>
      </c>
      <c r="L3" s="8"/>
      <c r="M3" s="8"/>
    </row>
    <row r="4" spans="1:13" x14ac:dyDescent="0.3">
      <c r="A4" s="1"/>
      <c r="B4" s="15"/>
      <c r="C4" s="1"/>
      <c r="D4" s="53" t="s">
        <v>35</v>
      </c>
      <c r="E4" s="54">
        <v>0.1</v>
      </c>
      <c r="F4" s="54">
        <v>0.1</v>
      </c>
      <c r="G4" s="55">
        <v>0.3768716208599987</v>
      </c>
      <c r="H4" s="17"/>
      <c r="I4" s="8"/>
      <c r="J4" s="8"/>
      <c r="K4" s="8"/>
      <c r="L4" s="8"/>
      <c r="M4" s="8"/>
    </row>
    <row r="5" spans="1:13" ht="15.6" x14ac:dyDescent="0.35">
      <c r="A5" s="1"/>
      <c r="B5" s="15"/>
      <c r="C5" s="1"/>
      <c r="D5" s="53" t="s">
        <v>36</v>
      </c>
      <c r="E5" s="54" t="s">
        <v>60</v>
      </c>
      <c r="F5" s="54" t="s">
        <v>59</v>
      </c>
      <c r="G5" s="55" t="s">
        <v>51</v>
      </c>
      <c r="H5" s="17"/>
      <c r="I5" s="8"/>
      <c r="J5" s="8"/>
      <c r="K5" s="8"/>
      <c r="L5" s="8"/>
      <c r="M5" s="8"/>
    </row>
    <row r="6" spans="1:13" x14ac:dyDescent="0.3">
      <c r="A6" s="1"/>
      <c r="B6" s="15"/>
      <c r="C6" s="1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x14ac:dyDescent="0.3">
      <c r="A7" s="1"/>
      <c r="B7" s="15"/>
      <c r="C7" s="1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x14ac:dyDescent="0.3">
      <c r="A8" s="18" t="s">
        <v>16</v>
      </c>
      <c r="B8" s="29" t="s">
        <v>17</v>
      </c>
      <c r="C8" s="18" t="s">
        <v>47</v>
      </c>
      <c r="D8" s="30" t="s">
        <v>18</v>
      </c>
      <c r="E8" s="8"/>
      <c r="F8" s="8"/>
      <c r="G8" s="30" t="s">
        <v>19</v>
      </c>
      <c r="H8" s="30" t="s">
        <v>20</v>
      </c>
      <c r="I8" s="8"/>
      <c r="J8" s="31" t="s">
        <v>37</v>
      </c>
      <c r="K8" s="32"/>
      <c r="L8" s="8"/>
      <c r="M8" s="8"/>
    </row>
    <row r="9" spans="1:13" ht="15.6" x14ac:dyDescent="0.35">
      <c r="A9" s="1">
        <v>1</v>
      </c>
      <c r="B9" s="1">
        <v>-0.33</v>
      </c>
      <c r="C9" s="42" t="s">
        <v>54</v>
      </c>
      <c r="D9" s="56" t="s">
        <v>21</v>
      </c>
      <c r="E9" s="57">
        <v>1</v>
      </c>
      <c r="F9" s="58">
        <f>B9</f>
        <v>-0.33</v>
      </c>
      <c r="G9" s="59">
        <f>SUMPRODUCT(E9:F9,$E$13:$F$13)</f>
        <v>6.7000000000000004E-2</v>
      </c>
      <c r="H9" s="60">
        <f>B9</f>
        <v>-0.33</v>
      </c>
      <c r="I9" s="61" t="s">
        <v>22</v>
      </c>
      <c r="J9" s="49" t="s">
        <v>58</v>
      </c>
      <c r="K9" s="82">
        <f>ABS(F13)</f>
        <v>0.1</v>
      </c>
      <c r="L9" s="8"/>
      <c r="M9" s="8"/>
    </row>
    <row r="10" spans="1:13" ht="15.6" x14ac:dyDescent="0.35">
      <c r="A10" s="1">
        <v>2</v>
      </c>
      <c r="B10" s="1">
        <v>-0.09</v>
      </c>
      <c r="C10" s="1"/>
      <c r="D10" s="62" t="s">
        <v>23</v>
      </c>
      <c r="E10" s="63">
        <f>B9</f>
        <v>-0.33</v>
      </c>
      <c r="F10" s="64">
        <v>1</v>
      </c>
      <c r="G10" s="65">
        <f>SUMPRODUCT(E10:F10,$E$13:$F$13)</f>
        <v>6.7000000000000004E-2</v>
      </c>
      <c r="H10" s="66">
        <f>B10</f>
        <v>-0.09</v>
      </c>
      <c r="I10" s="11" t="s">
        <v>24</v>
      </c>
      <c r="J10" s="67" t="s">
        <v>64</v>
      </c>
      <c r="K10" s="82">
        <f>E13+F13</f>
        <v>0.2</v>
      </c>
      <c r="L10" s="8"/>
      <c r="M10" s="8"/>
    </row>
    <row r="11" spans="1:13" ht="15.6" x14ac:dyDescent="0.35">
      <c r="A11" s="1"/>
      <c r="B11" s="15"/>
      <c r="C11" s="50" t="s">
        <v>55</v>
      </c>
      <c r="D11" s="68" t="s">
        <v>21</v>
      </c>
      <c r="E11" s="69">
        <f>((-G13)+(G13*H13))/(1+$G$13^2+$H$13^2)</f>
        <v>-8.8235294117647051E-2</v>
      </c>
      <c r="F11" s="69"/>
      <c r="G11" s="69">
        <f>E11</f>
        <v>-8.8235294117647051E-2</v>
      </c>
      <c r="H11" s="60">
        <f>B9</f>
        <v>-0.33</v>
      </c>
      <c r="I11" s="61" t="s">
        <v>22</v>
      </c>
      <c r="J11" s="67" t="s">
        <v>75</v>
      </c>
      <c r="K11" s="82">
        <f>F13-E13</f>
        <v>0</v>
      </c>
      <c r="L11" s="8"/>
      <c r="M11" s="8"/>
    </row>
    <row r="12" spans="1:13" ht="15.6" x14ac:dyDescent="0.35">
      <c r="A12" s="1"/>
      <c r="B12" s="15"/>
      <c r="C12" s="1"/>
      <c r="D12" s="70" t="s">
        <v>23</v>
      </c>
      <c r="E12" s="71">
        <f>(-H13)/(1+$G$13^2+$H$13^2)</f>
        <v>-9.8039215686274508E-2</v>
      </c>
      <c r="F12" s="71"/>
      <c r="G12" s="71">
        <f>E12</f>
        <v>-9.8039215686274508E-2</v>
      </c>
      <c r="H12" s="66">
        <f>B10</f>
        <v>-0.09</v>
      </c>
      <c r="I12" s="11" t="s">
        <v>24</v>
      </c>
      <c r="J12" s="49" t="s">
        <v>52</v>
      </c>
      <c r="K12" s="82">
        <f>ABS(H13)</f>
        <v>0.1</v>
      </c>
      <c r="L12" s="8"/>
      <c r="M12" s="8"/>
    </row>
    <row r="13" spans="1:13" ht="15.6" x14ac:dyDescent="0.35">
      <c r="A13" s="1"/>
      <c r="B13" s="15"/>
      <c r="C13" s="1"/>
      <c r="D13" s="53" t="s">
        <v>35</v>
      </c>
      <c r="E13" s="54">
        <v>0.1</v>
      </c>
      <c r="F13" s="54">
        <v>0.1</v>
      </c>
      <c r="G13" s="55">
        <v>0.1</v>
      </c>
      <c r="H13" s="55">
        <v>0.1</v>
      </c>
      <c r="I13" s="8"/>
      <c r="J13" s="67" t="s">
        <v>65</v>
      </c>
      <c r="K13" s="82">
        <f>G13+H13</f>
        <v>0.2</v>
      </c>
      <c r="L13" s="8"/>
      <c r="M13" s="8"/>
    </row>
    <row r="14" spans="1:13" ht="15.6" x14ac:dyDescent="0.35">
      <c r="A14" s="1"/>
      <c r="B14" s="15"/>
      <c r="C14" s="1"/>
      <c r="D14" s="53" t="s">
        <v>36</v>
      </c>
      <c r="E14" s="54" t="s">
        <v>60</v>
      </c>
      <c r="F14" s="54" t="s">
        <v>59</v>
      </c>
      <c r="G14" s="55" t="s">
        <v>51</v>
      </c>
      <c r="H14" s="55" t="s">
        <v>61</v>
      </c>
      <c r="I14" s="8"/>
      <c r="J14" s="72" t="s">
        <v>66</v>
      </c>
      <c r="K14" s="83">
        <f>H13-G13</f>
        <v>0</v>
      </c>
      <c r="L14" s="8"/>
      <c r="M14" s="8"/>
    </row>
    <row r="15" spans="1:13" x14ac:dyDescent="0.3">
      <c r="A15" s="1"/>
      <c r="B15" s="15"/>
      <c r="C15" s="1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spans="1:13" x14ac:dyDescent="0.3">
      <c r="A16" s="1"/>
      <c r="B16" s="15"/>
      <c r="C16" s="1"/>
      <c r="D16" s="8"/>
      <c r="E16" s="8"/>
      <c r="F16" s="8"/>
      <c r="G16" s="8"/>
      <c r="H16" s="8"/>
      <c r="I16" s="8"/>
      <c r="J16" s="8"/>
      <c r="K16" s="8"/>
      <c r="L16" s="8"/>
      <c r="M16" s="8"/>
    </row>
    <row r="17" spans="1:13" x14ac:dyDescent="0.3">
      <c r="A17" s="18" t="s">
        <v>16</v>
      </c>
      <c r="B17" s="29" t="s">
        <v>17</v>
      </c>
      <c r="C17" s="18" t="s">
        <v>47</v>
      </c>
      <c r="D17" s="30" t="s">
        <v>18</v>
      </c>
      <c r="E17" s="8"/>
      <c r="F17" s="8"/>
      <c r="G17" s="8"/>
      <c r="H17" s="30" t="s">
        <v>19</v>
      </c>
      <c r="I17" s="30" t="s">
        <v>20</v>
      </c>
      <c r="J17" s="8"/>
      <c r="K17" s="73" t="s">
        <v>37</v>
      </c>
      <c r="L17" s="74"/>
      <c r="M17" s="8"/>
    </row>
    <row r="18" spans="1:13" ht="15.6" x14ac:dyDescent="0.35">
      <c r="A18" s="1">
        <v>1</v>
      </c>
      <c r="B18" s="1">
        <v>-0.33</v>
      </c>
      <c r="C18" s="42" t="s">
        <v>56</v>
      </c>
      <c r="D18" s="56" t="s">
        <v>21</v>
      </c>
      <c r="E18" s="57">
        <v>1</v>
      </c>
      <c r="F18" s="58">
        <f>B18</f>
        <v>-0.33</v>
      </c>
      <c r="G18" s="57"/>
      <c r="H18" s="59">
        <f>SUMPRODUCT(E18:G18,$E$24:$G$24)</f>
        <v>-0.33</v>
      </c>
      <c r="I18" s="60">
        <f>B18</f>
        <v>-0.33</v>
      </c>
      <c r="J18" s="61" t="s">
        <v>22</v>
      </c>
      <c r="K18" s="49" t="s">
        <v>67</v>
      </c>
      <c r="L18" s="82">
        <f>ABS(G24)</f>
        <v>0.13998765570643024</v>
      </c>
      <c r="M18" s="8"/>
    </row>
    <row r="19" spans="1:13" ht="15.6" x14ac:dyDescent="0.35">
      <c r="A19" s="1">
        <v>2</v>
      </c>
      <c r="B19" s="1">
        <v>-0.09</v>
      </c>
      <c r="C19" s="1"/>
      <c r="D19" s="75" t="s">
        <v>23</v>
      </c>
      <c r="E19" s="76">
        <f>B18</f>
        <v>-0.33</v>
      </c>
      <c r="F19" s="42">
        <v>1</v>
      </c>
      <c r="G19" s="42"/>
      <c r="H19" s="77">
        <f>SUMPRODUCT(E19:G19,$E$24:$G$24)</f>
        <v>-0.09</v>
      </c>
      <c r="I19" s="78">
        <f>B19</f>
        <v>-0.09</v>
      </c>
      <c r="J19" s="8" t="s">
        <v>24</v>
      </c>
      <c r="K19" s="67" t="s">
        <v>68</v>
      </c>
      <c r="L19" s="82">
        <f>E24+F24+G24</f>
        <v>-0.76685332734822131</v>
      </c>
      <c r="M19" s="8"/>
    </row>
    <row r="20" spans="1:13" ht="15.6" x14ac:dyDescent="0.35">
      <c r="A20" s="1">
        <v>3</v>
      </c>
      <c r="B20" s="1">
        <v>-0.03</v>
      </c>
      <c r="C20" s="1"/>
      <c r="D20" s="62" t="s">
        <v>25</v>
      </c>
      <c r="E20" s="63">
        <f>B19</f>
        <v>-0.09</v>
      </c>
      <c r="F20" s="63">
        <f>B18</f>
        <v>-0.33</v>
      </c>
      <c r="G20" s="64">
        <v>1</v>
      </c>
      <c r="H20" s="65">
        <f>SUMPRODUCT(E20:G20,$E$24:$G$24)</f>
        <v>-2.9999999999999985E-2</v>
      </c>
      <c r="I20" s="66">
        <f>B20</f>
        <v>-0.03</v>
      </c>
      <c r="J20" s="11" t="s">
        <v>26</v>
      </c>
      <c r="K20" s="49" t="s">
        <v>69</v>
      </c>
      <c r="L20" s="82">
        <f>-E24+F24-G24</f>
        <v>0.3204387835259791</v>
      </c>
      <c r="M20" s="8"/>
    </row>
    <row r="21" spans="1:13" ht="15.6" x14ac:dyDescent="0.35">
      <c r="A21" s="1"/>
      <c r="B21" s="15"/>
      <c r="C21" s="50" t="s">
        <v>57</v>
      </c>
      <c r="D21" s="68" t="s">
        <v>21</v>
      </c>
      <c r="E21" s="69">
        <f>((-H24)+(H24*I24)+(H24*J24))/(1+$H$24^2+$I$24^2+$J$24^2)</f>
        <v>-0.33000008140749015</v>
      </c>
      <c r="F21" s="69"/>
      <c r="G21" s="69"/>
      <c r="H21" s="69">
        <f>E21</f>
        <v>-0.33000008140749015</v>
      </c>
      <c r="I21" s="60">
        <f>B18</f>
        <v>-0.33</v>
      </c>
      <c r="J21" s="61" t="s">
        <v>22</v>
      </c>
      <c r="K21" s="67" t="s">
        <v>70</v>
      </c>
      <c r="L21" s="82">
        <f>G24*(G24-E24)-F24</f>
        <v>0.18629662257679752</v>
      </c>
      <c r="M21" s="8"/>
    </row>
    <row r="22" spans="1:13" ht="15.6" x14ac:dyDescent="0.35">
      <c r="A22" s="22"/>
      <c r="B22" s="15"/>
      <c r="C22" s="1"/>
      <c r="D22" s="79" t="s">
        <v>23</v>
      </c>
      <c r="E22" s="80">
        <f>((-I24)+(H24*J24))/(1+$H$24^2+$I$24^2+$J$24^2)</f>
        <v>-9.0000027915959152E-2</v>
      </c>
      <c r="F22" s="80"/>
      <c r="G22" s="80"/>
      <c r="H22" s="80">
        <f>E22</f>
        <v>-9.0000027915959152E-2</v>
      </c>
      <c r="I22" s="78">
        <f>B19</f>
        <v>-0.09</v>
      </c>
      <c r="J22" s="8" t="s">
        <v>24</v>
      </c>
      <c r="K22" s="49" t="s">
        <v>71</v>
      </c>
      <c r="L22" s="82">
        <f>ABS(J24)</f>
        <v>0.21455026090654256</v>
      </c>
      <c r="M22" s="8"/>
    </row>
    <row r="23" spans="1:13" ht="15.6" x14ac:dyDescent="0.35">
      <c r="A23" s="22"/>
      <c r="B23" s="15"/>
      <c r="C23" s="1"/>
      <c r="D23" s="70" t="s">
        <v>25</v>
      </c>
      <c r="E23" s="71">
        <f>(-I24)/(1+$H$24^2+$I$24^2+$J$24^2)</f>
        <v>-3.000001072492994E-2</v>
      </c>
      <c r="F23" s="71"/>
      <c r="G23" s="71"/>
      <c r="H23" s="71">
        <f>E23</f>
        <v>-3.000001072492994E-2</v>
      </c>
      <c r="I23" s="66">
        <f>B20</f>
        <v>-0.03</v>
      </c>
      <c r="J23" s="11" t="s">
        <v>26</v>
      </c>
      <c r="K23" s="67" t="s">
        <v>72</v>
      </c>
      <c r="L23" s="82">
        <f>H24+I24+J24</f>
        <v>0.14179909310885602</v>
      </c>
      <c r="M23" s="8"/>
    </row>
    <row r="24" spans="1:13" ht="15.6" x14ac:dyDescent="0.35">
      <c r="A24" s="22"/>
      <c r="B24" s="15"/>
      <c r="C24" s="1"/>
      <c r="D24" s="53" t="s">
        <v>35</v>
      </c>
      <c r="E24" s="54">
        <v>-0.40365839973066997</v>
      </c>
      <c r="F24" s="54">
        <v>-0.22320727191112108</v>
      </c>
      <c r="G24" s="54">
        <v>-0.13998765570643024</v>
      </c>
      <c r="H24" s="55">
        <v>0.32182548109700887</v>
      </c>
      <c r="I24" s="55">
        <v>3.4523872918389681E-2</v>
      </c>
      <c r="J24" s="55">
        <v>-0.21455026090654256</v>
      </c>
      <c r="K24" s="49" t="s">
        <v>73</v>
      </c>
      <c r="L24" s="82">
        <f>-H24+I24-J24</f>
        <v>-7.2751347272076605E-2</v>
      </c>
      <c r="M24" s="8"/>
    </row>
    <row r="25" spans="1:13" ht="15.6" x14ac:dyDescent="0.35">
      <c r="A25" s="1"/>
      <c r="B25" s="15"/>
      <c r="C25" s="1"/>
      <c r="D25" s="53" t="s">
        <v>36</v>
      </c>
      <c r="E25" s="54" t="s">
        <v>60</v>
      </c>
      <c r="F25" s="54" t="s">
        <v>59</v>
      </c>
      <c r="G25" s="54" t="s">
        <v>62</v>
      </c>
      <c r="H25" s="55" t="s">
        <v>51</v>
      </c>
      <c r="I25" s="55" t="s">
        <v>61</v>
      </c>
      <c r="J25" s="55" t="s">
        <v>63</v>
      </c>
      <c r="K25" s="72" t="s">
        <v>74</v>
      </c>
      <c r="L25" s="83">
        <f>J24*(J24-H24)-I24</f>
        <v>8.055568247241264E-2</v>
      </c>
      <c r="M25" s="8"/>
    </row>
    <row r="26" spans="1:13" x14ac:dyDescent="0.3">
      <c r="A26" s="1"/>
      <c r="B26" s="15"/>
      <c r="C26" s="1"/>
      <c r="D26" s="8"/>
      <c r="E26" s="8"/>
      <c r="F26" s="8"/>
      <c r="G26" s="8"/>
      <c r="H26" s="8"/>
      <c r="I26" s="8"/>
      <c r="J26" s="8"/>
      <c r="K26" s="81"/>
      <c r="L26" s="8"/>
      <c r="M26" s="8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showFormulas="1" topLeftCell="A8" workbookViewId="0">
      <selection activeCell="E30" sqref="E30"/>
    </sheetView>
  </sheetViews>
  <sheetFormatPr defaultRowHeight="14.4" x14ac:dyDescent="0.3"/>
  <cols>
    <col min="1" max="1" width="4.109375" customWidth="1"/>
    <col min="3" max="3" width="7.33203125" customWidth="1"/>
    <col min="5" max="5" width="19.5546875" customWidth="1"/>
    <col min="6" max="6" width="3" customWidth="1"/>
    <col min="7" max="7" width="17.109375" customWidth="1"/>
    <col min="8" max="8" width="3.5546875" customWidth="1"/>
    <col min="9" max="9" width="1.5546875" customWidth="1"/>
    <col min="10" max="10" width="4.88671875" customWidth="1"/>
    <col min="11" max="12" width="5.6640625" customWidth="1"/>
  </cols>
  <sheetData>
    <row r="1" spans="1:13" x14ac:dyDescent="0.3">
      <c r="A1" s="18" t="s">
        <v>16</v>
      </c>
      <c r="B1" s="29" t="s">
        <v>17</v>
      </c>
      <c r="C1" s="18" t="s">
        <v>47</v>
      </c>
      <c r="D1" s="19" t="s">
        <v>18</v>
      </c>
      <c r="E1" s="1"/>
      <c r="F1" s="1"/>
      <c r="G1" s="19" t="s">
        <v>19</v>
      </c>
      <c r="H1" s="19" t="s">
        <v>20</v>
      </c>
      <c r="I1" s="1"/>
      <c r="J1" s="31" t="s">
        <v>37</v>
      </c>
      <c r="K1" s="32"/>
      <c r="L1" s="1"/>
      <c r="M1" s="1"/>
    </row>
    <row r="2" spans="1:13" ht="15.6" x14ac:dyDescent="0.35">
      <c r="A2" s="1">
        <v>1</v>
      </c>
      <c r="B2" s="1">
        <v>-0.33</v>
      </c>
      <c r="C2" s="42" t="s">
        <v>53</v>
      </c>
      <c r="D2" s="43" t="s">
        <v>21</v>
      </c>
      <c r="E2" s="44">
        <v>1</v>
      </c>
      <c r="F2" s="45">
        <f>B2</f>
        <v>-0.33</v>
      </c>
      <c r="G2" s="46">
        <f>SUMPRODUCT(E2:F2,$E$13:$F$13)</f>
        <v>6.7000000000000004E-2</v>
      </c>
      <c r="H2" s="47">
        <f>B2</f>
        <v>-0.33</v>
      </c>
      <c r="I2" s="48" t="s">
        <v>22</v>
      </c>
      <c r="J2" s="49" t="s">
        <v>58</v>
      </c>
      <c r="K2" s="82">
        <f>ABS(F4)</f>
        <v>0.1</v>
      </c>
      <c r="L2" s="8"/>
      <c r="M2" s="8"/>
    </row>
    <row r="3" spans="1:13" ht="15.6" x14ac:dyDescent="0.35">
      <c r="A3" s="1"/>
      <c r="B3" s="15"/>
      <c r="C3" s="50" t="s">
        <v>49</v>
      </c>
      <c r="D3" s="51" t="s">
        <v>21</v>
      </c>
      <c r="E3" s="52">
        <f>-G4/(1+G4^2)</f>
        <v>-0.33000086575387327</v>
      </c>
      <c r="F3" s="52"/>
      <c r="G3" s="52">
        <f>E3</f>
        <v>-0.33000086575387327</v>
      </c>
      <c r="H3" s="47">
        <f>B2</f>
        <v>-0.33</v>
      </c>
      <c r="I3" s="48" t="s">
        <v>22</v>
      </c>
      <c r="J3" s="38" t="s">
        <v>52</v>
      </c>
      <c r="K3" s="83">
        <f>ABS(G4)</f>
        <v>0.3768716208599987</v>
      </c>
      <c r="L3" s="8"/>
      <c r="M3" s="8"/>
    </row>
    <row r="4" spans="1:13" x14ac:dyDescent="0.3">
      <c r="A4" s="1"/>
      <c r="B4" s="15"/>
      <c r="C4" s="1"/>
      <c r="D4" s="53" t="s">
        <v>35</v>
      </c>
      <c r="E4" s="54">
        <v>0.1</v>
      </c>
      <c r="F4" s="54">
        <v>0.1</v>
      </c>
      <c r="G4" s="55">
        <v>0.3768716208599987</v>
      </c>
      <c r="H4" s="17"/>
      <c r="I4" s="8"/>
      <c r="J4" s="8"/>
      <c r="K4" s="8"/>
      <c r="L4" s="8"/>
      <c r="M4" s="8"/>
    </row>
    <row r="5" spans="1:13" ht="15.6" x14ac:dyDescent="0.35">
      <c r="A5" s="1"/>
      <c r="B5" s="15"/>
      <c r="C5" s="1"/>
      <c r="D5" s="53" t="s">
        <v>36</v>
      </c>
      <c r="E5" s="54" t="s">
        <v>60</v>
      </c>
      <c r="F5" s="54" t="s">
        <v>59</v>
      </c>
      <c r="G5" s="55" t="s">
        <v>51</v>
      </c>
      <c r="H5" s="17"/>
      <c r="I5" s="8"/>
      <c r="J5" s="8"/>
      <c r="K5" s="8"/>
      <c r="L5" s="8"/>
      <c r="M5" s="8"/>
    </row>
    <row r="6" spans="1:13" x14ac:dyDescent="0.3">
      <c r="A6" s="1"/>
      <c r="B6" s="15"/>
      <c r="C6" s="1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x14ac:dyDescent="0.3">
      <c r="A7" s="1"/>
      <c r="B7" s="15"/>
      <c r="C7" s="1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x14ac:dyDescent="0.3">
      <c r="A8" s="18" t="s">
        <v>16</v>
      </c>
      <c r="B8" s="29" t="s">
        <v>17</v>
      </c>
      <c r="C8" s="18" t="s">
        <v>47</v>
      </c>
      <c r="D8" s="30" t="s">
        <v>18</v>
      </c>
      <c r="E8" s="8"/>
      <c r="F8" s="8"/>
      <c r="G8" s="30" t="s">
        <v>19</v>
      </c>
      <c r="H8" s="30" t="s">
        <v>20</v>
      </c>
      <c r="I8" s="8"/>
      <c r="J8" s="31" t="s">
        <v>37</v>
      </c>
      <c r="K8" s="32"/>
      <c r="L8" s="8"/>
      <c r="M8" s="8"/>
    </row>
    <row r="9" spans="1:13" ht="15.6" x14ac:dyDescent="0.35">
      <c r="A9" s="1">
        <v>1</v>
      </c>
      <c r="B9" s="1">
        <v>-0.33</v>
      </c>
      <c r="C9" s="42" t="s">
        <v>54</v>
      </c>
      <c r="D9" s="56" t="s">
        <v>21</v>
      </c>
      <c r="E9" s="57">
        <v>1</v>
      </c>
      <c r="F9" s="58">
        <f>B9</f>
        <v>-0.33</v>
      </c>
      <c r="G9" s="59">
        <f>SUMPRODUCT(E9:F9,$E$13:$F$13)</f>
        <v>6.7000000000000004E-2</v>
      </c>
      <c r="H9" s="60">
        <f>B9</f>
        <v>-0.33</v>
      </c>
      <c r="I9" s="61" t="s">
        <v>22</v>
      </c>
      <c r="J9" s="49" t="s">
        <v>58</v>
      </c>
      <c r="K9" s="82">
        <f>ABS(F13)</f>
        <v>0.1</v>
      </c>
      <c r="L9" s="8"/>
      <c r="M9" s="8"/>
    </row>
    <row r="10" spans="1:13" ht="15.6" x14ac:dyDescent="0.35">
      <c r="A10" s="1">
        <v>2</v>
      </c>
      <c r="B10" s="1">
        <v>-0.09</v>
      </c>
      <c r="C10" s="1"/>
      <c r="D10" s="62" t="s">
        <v>23</v>
      </c>
      <c r="E10" s="63">
        <f>B9</f>
        <v>-0.33</v>
      </c>
      <c r="F10" s="64">
        <v>1</v>
      </c>
      <c r="G10" s="65">
        <f>SUMPRODUCT(E10:F10,$E$13:$F$13)</f>
        <v>6.7000000000000004E-2</v>
      </c>
      <c r="H10" s="66">
        <f>B10</f>
        <v>-0.09</v>
      </c>
      <c r="I10" s="11" t="s">
        <v>24</v>
      </c>
      <c r="J10" s="67" t="s">
        <v>64</v>
      </c>
      <c r="K10" s="82">
        <f>E13+F13</f>
        <v>0.2</v>
      </c>
      <c r="L10" s="8"/>
      <c r="M10" s="8"/>
    </row>
    <row r="11" spans="1:13" ht="15.6" x14ac:dyDescent="0.35">
      <c r="A11" s="1"/>
      <c r="B11" s="15"/>
      <c r="C11" s="50" t="s">
        <v>55</v>
      </c>
      <c r="D11" s="68" t="s">
        <v>21</v>
      </c>
      <c r="E11" s="69">
        <f>((-G13)+(G13*H13))/(1+$G$13^2+$H$13^2)</f>
        <v>-8.8235294117647051E-2</v>
      </c>
      <c r="F11" s="69"/>
      <c r="G11" s="69">
        <f>E11</f>
        <v>-8.8235294117647051E-2</v>
      </c>
      <c r="H11" s="60">
        <f>B9</f>
        <v>-0.33</v>
      </c>
      <c r="I11" s="61" t="s">
        <v>22</v>
      </c>
      <c r="J11" s="67" t="s">
        <v>75</v>
      </c>
      <c r="K11" s="82">
        <f>F13-E13</f>
        <v>0</v>
      </c>
      <c r="L11" s="8"/>
      <c r="M11" s="8"/>
    </row>
    <row r="12" spans="1:13" ht="15.6" x14ac:dyDescent="0.35">
      <c r="A12" s="1"/>
      <c r="B12" s="15"/>
      <c r="C12" s="1"/>
      <c r="D12" s="70" t="s">
        <v>23</v>
      </c>
      <c r="E12" s="71">
        <f>(-H13)/(1+$G$13^2+$H$13^2)</f>
        <v>-9.8039215686274508E-2</v>
      </c>
      <c r="F12" s="71"/>
      <c r="G12" s="71">
        <f>E12</f>
        <v>-9.8039215686274508E-2</v>
      </c>
      <c r="H12" s="66">
        <f>B10</f>
        <v>-0.09</v>
      </c>
      <c r="I12" s="11" t="s">
        <v>24</v>
      </c>
      <c r="J12" s="49" t="s">
        <v>52</v>
      </c>
      <c r="K12" s="82">
        <f>ABS(H13)</f>
        <v>0.1</v>
      </c>
      <c r="L12" s="8"/>
      <c r="M12" s="8"/>
    </row>
    <row r="13" spans="1:13" ht="15.6" x14ac:dyDescent="0.35">
      <c r="A13" s="1"/>
      <c r="B13" s="15"/>
      <c r="C13" s="1"/>
      <c r="D13" s="53" t="s">
        <v>35</v>
      </c>
      <c r="E13" s="54">
        <v>0.1</v>
      </c>
      <c r="F13" s="54">
        <v>0.1</v>
      </c>
      <c r="G13" s="55">
        <v>0.1</v>
      </c>
      <c r="H13" s="55">
        <v>0.1</v>
      </c>
      <c r="I13" s="8"/>
      <c r="J13" s="67" t="s">
        <v>65</v>
      </c>
      <c r="K13" s="82">
        <f>G13+H13</f>
        <v>0.2</v>
      </c>
      <c r="L13" s="8"/>
      <c r="M13" s="8"/>
    </row>
    <row r="14" spans="1:13" ht="15.6" x14ac:dyDescent="0.35">
      <c r="A14" s="1"/>
      <c r="B14" s="15"/>
      <c r="C14" s="1"/>
      <c r="D14" s="53" t="s">
        <v>36</v>
      </c>
      <c r="E14" s="111" t="s">
        <v>60</v>
      </c>
      <c r="F14" s="111" t="s">
        <v>59</v>
      </c>
      <c r="G14" s="112" t="s">
        <v>51</v>
      </c>
      <c r="H14" s="112" t="s">
        <v>61</v>
      </c>
      <c r="I14" s="8"/>
      <c r="J14" s="72" t="s">
        <v>66</v>
      </c>
      <c r="K14" s="83">
        <f>H13-G13</f>
        <v>0</v>
      </c>
      <c r="L14" s="8"/>
      <c r="M14" s="8"/>
    </row>
    <row r="15" spans="1:13" x14ac:dyDescent="0.3">
      <c r="A15" s="1"/>
      <c r="B15" s="15"/>
      <c r="C15" s="1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spans="1:13" x14ac:dyDescent="0.3">
      <c r="A16" s="1"/>
      <c r="B16" s="15"/>
      <c r="C16" s="1"/>
      <c r="D16" s="8"/>
      <c r="E16" s="8"/>
      <c r="F16" s="8"/>
      <c r="G16" s="8"/>
      <c r="H16" s="8"/>
      <c r="I16" s="8"/>
      <c r="J16" s="8"/>
      <c r="K16" s="8"/>
      <c r="L16" s="8"/>
      <c r="M16" s="8"/>
    </row>
    <row r="17" spans="1:13" x14ac:dyDescent="0.3">
      <c r="A17" s="18" t="s">
        <v>16</v>
      </c>
      <c r="B17" s="29" t="s">
        <v>17</v>
      </c>
      <c r="C17" s="18" t="s">
        <v>47</v>
      </c>
      <c r="D17" s="30" t="s">
        <v>18</v>
      </c>
      <c r="E17" s="8"/>
      <c r="F17" s="8"/>
      <c r="G17" s="8"/>
      <c r="H17" s="30" t="s">
        <v>19</v>
      </c>
      <c r="I17" s="30" t="s">
        <v>20</v>
      </c>
      <c r="J17" s="8"/>
      <c r="K17" s="73" t="s">
        <v>37</v>
      </c>
      <c r="L17" s="74"/>
      <c r="M17" s="8"/>
    </row>
    <row r="18" spans="1:13" ht="15.6" x14ac:dyDescent="0.35">
      <c r="A18" s="1">
        <v>1</v>
      </c>
      <c r="B18" s="1">
        <v>-0.33</v>
      </c>
      <c r="C18" s="42" t="s">
        <v>56</v>
      </c>
      <c r="D18" s="56" t="s">
        <v>21</v>
      </c>
      <c r="E18" s="57">
        <v>1</v>
      </c>
      <c r="F18" s="58">
        <f>B18</f>
        <v>-0.33</v>
      </c>
      <c r="G18" s="57"/>
      <c r="H18" s="59">
        <f>SUMPRODUCT(E18:G18,$E$24:$G$24)</f>
        <v>-0.33</v>
      </c>
      <c r="I18" s="60">
        <f>B18</f>
        <v>-0.33</v>
      </c>
      <c r="J18" s="61" t="s">
        <v>22</v>
      </c>
      <c r="K18" s="49" t="s">
        <v>67</v>
      </c>
      <c r="L18" s="82">
        <f>ABS(G24)</f>
        <v>0.13998765570643024</v>
      </c>
      <c r="M18" s="8"/>
    </row>
    <row r="19" spans="1:13" ht="15.6" x14ac:dyDescent="0.35">
      <c r="A19" s="1">
        <v>2</v>
      </c>
      <c r="B19" s="1">
        <v>-0.09</v>
      </c>
      <c r="C19" s="1"/>
      <c r="D19" s="75" t="s">
        <v>23</v>
      </c>
      <c r="E19" s="76">
        <f>B18</f>
        <v>-0.33</v>
      </c>
      <c r="F19" s="42">
        <v>1</v>
      </c>
      <c r="G19" s="42"/>
      <c r="H19" s="77">
        <f>SUMPRODUCT(E19:G19,$E$24:$G$24)</f>
        <v>-0.09</v>
      </c>
      <c r="I19" s="78">
        <f>B19</f>
        <v>-0.09</v>
      </c>
      <c r="J19" s="8" t="s">
        <v>24</v>
      </c>
      <c r="K19" s="67" t="s">
        <v>68</v>
      </c>
      <c r="L19" s="82">
        <f>E24+F24+G24</f>
        <v>-0.76685332734822131</v>
      </c>
      <c r="M19" s="8"/>
    </row>
    <row r="20" spans="1:13" ht="15.6" x14ac:dyDescent="0.35">
      <c r="A20" s="1">
        <v>3</v>
      </c>
      <c r="B20" s="1">
        <v>-0.03</v>
      </c>
      <c r="C20" s="1"/>
      <c r="D20" s="62" t="s">
        <v>25</v>
      </c>
      <c r="E20" s="63">
        <f>B19</f>
        <v>-0.09</v>
      </c>
      <c r="F20" s="63">
        <f>B18</f>
        <v>-0.33</v>
      </c>
      <c r="G20" s="64">
        <v>1</v>
      </c>
      <c r="H20" s="65">
        <f>SUMPRODUCT(E20:G20,$E$24:$G$24)</f>
        <v>-2.9999999999999985E-2</v>
      </c>
      <c r="I20" s="66">
        <f>B20</f>
        <v>-0.03</v>
      </c>
      <c r="J20" s="11" t="s">
        <v>26</v>
      </c>
      <c r="K20" s="49" t="s">
        <v>69</v>
      </c>
      <c r="L20" s="82">
        <f>-E24+F24-G24</f>
        <v>0.3204387835259791</v>
      </c>
      <c r="M20" s="8"/>
    </row>
    <row r="21" spans="1:13" ht="15.6" x14ac:dyDescent="0.35">
      <c r="A21" s="1"/>
      <c r="B21" s="15"/>
      <c r="C21" s="50" t="s">
        <v>57</v>
      </c>
      <c r="D21" s="68" t="s">
        <v>21</v>
      </c>
      <c r="E21" s="69">
        <f>((-H24)+(H24*I24)+(H24*J24))/(1+$H$24^2+$I$24^2+$J$24^2)</f>
        <v>-0.33000008140749015</v>
      </c>
      <c r="F21" s="69"/>
      <c r="G21" s="69"/>
      <c r="H21" s="69">
        <f>E21</f>
        <v>-0.33000008140749015</v>
      </c>
      <c r="I21" s="60">
        <f>B18</f>
        <v>-0.33</v>
      </c>
      <c r="J21" s="61" t="s">
        <v>22</v>
      </c>
      <c r="K21" s="67" t="s">
        <v>70</v>
      </c>
      <c r="L21" s="82">
        <f>G24*(G24-E24)-F24</f>
        <v>0.18629662257679752</v>
      </c>
      <c r="M21" s="8"/>
    </row>
    <row r="22" spans="1:13" ht="15.6" x14ac:dyDescent="0.35">
      <c r="A22" s="22"/>
      <c r="B22" s="15"/>
      <c r="C22" s="1"/>
      <c r="D22" s="79" t="s">
        <v>23</v>
      </c>
      <c r="E22" s="80">
        <f>((-I24)+(H24*J24))/(1+$H$24^2+$I$24^2+$J$24^2)</f>
        <v>-9.0000027915959152E-2</v>
      </c>
      <c r="F22" s="80"/>
      <c r="G22" s="80"/>
      <c r="H22" s="80">
        <f>E22</f>
        <v>-9.0000027915959152E-2</v>
      </c>
      <c r="I22" s="78">
        <f>B19</f>
        <v>-0.09</v>
      </c>
      <c r="J22" s="8" t="s">
        <v>24</v>
      </c>
      <c r="K22" s="49" t="s">
        <v>71</v>
      </c>
      <c r="L22" s="82">
        <f>ABS(J24)</f>
        <v>0.21455026090654256</v>
      </c>
      <c r="M22" s="8"/>
    </row>
    <row r="23" spans="1:13" ht="15.6" x14ac:dyDescent="0.35">
      <c r="A23" s="22"/>
      <c r="B23" s="15"/>
      <c r="C23" s="1"/>
      <c r="D23" s="70" t="s">
        <v>25</v>
      </c>
      <c r="E23" s="71">
        <f>(-I24)/(1+$H$24^2+$I$24^2+$J$24^2)</f>
        <v>-3.000001072492994E-2</v>
      </c>
      <c r="F23" s="71"/>
      <c r="G23" s="71"/>
      <c r="H23" s="71">
        <f>E23</f>
        <v>-3.000001072492994E-2</v>
      </c>
      <c r="I23" s="66">
        <f>B20</f>
        <v>-0.03</v>
      </c>
      <c r="J23" s="11" t="s">
        <v>26</v>
      </c>
      <c r="K23" s="67" t="s">
        <v>72</v>
      </c>
      <c r="L23" s="82">
        <f>H24+I24+J24</f>
        <v>0.14179909310885602</v>
      </c>
      <c r="M23" s="8"/>
    </row>
    <row r="24" spans="1:13" ht="15.6" x14ac:dyDescent="0.35">
      <c r="A24" s="22"/>
      <c r="B24" s="15"/>
      <c r="C24" s="1"/>
      <c r="D24" s="53" t="s">
        <v>35</v>
      </c>
      <c r="E24" s="54">
        <v>-0.40365839973066997</v>
      </c>
      <c r="F24" s="54">
        <v>-0.22320727191112108</v>
      </c>
      <c r="G24" s="54">
        <v>-0.13998765570643024</v>
      </c>
      <c r="H24" s="55">
        <v>0.32182548109700887</v>
      </c>
      <c r="I24" s="55">
        <v>3.4523872918389681E-2</v>
      </c>
      <c r="J24" s="55">
        <v>-0.21455026090654256</v>
      </c>
      <c r="K24" s="49" t="s">
        <v>73</v>
      </c>
      <c r="L24" s="82">
        <f>-H24+I24-J24</f>
        <v>-7.2751347272076605E-2</v>
      </c>
      <c r="M24" s="8"/>
    </row>
    <row r="25" spans="1:13" ht="15.6" x14ac:dyDescent="0.35">
      <c r="A25" s="1"/>
      <c r="B25" s="15"/>
      <c r="C25" s="1"/>
      <c r="D25" s="53" t="s">
        <v>36</v>
      </c>
      <c r="E25" s="54" t="s">
        <v>60</v>
      </c>
      <c r="F25" s="54" t="s">
        <v>59</v>
      </c>
      <c r="G25" s="54" t="s">
        <v>62</v>
      </c>
      <c r="H25" s="55" t="s">
        <v>51</v>
      </c>
      <c r="I25" s="55" t="s">
        <v>61</v>
      </c>
      <c r="J25" s="55" t="s">
        <v>63</v>
      </c>
      <c r="K25" s="72" t="s">
        <v>74</v>
      </c>
      <c r="L25" s="83">
        <f>J24*(J24-H24)-I24</f>
        <v>8.055568247241264E-2</v>
      </c>
      <c r="M25" s="8"/>
    </row>
    <row r="26" spans="1:13" x14ac:dyDescent="0.3">
      <c r="A26" s="1"/>
      <c r="B26" s="15"/>
      <c r="C26" s="1"/>
      <c r="D26" s="8"/>
      <c r="E26" s="8"/>
      <c r="F26" s="8"/>
      <c r="G26" s="8"/>
      <c r="H26" s="8"/>
      <c r="I26" s="8"/>
      <c r="J26" s="8"/>
      <c r="K26" s="81"/>
      <c r="L26" s="8"/>
      <c r="M26" s="8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workbookViewId="0">
      <selection activeCell="O21" sqref="O21"/>
    </sheetView>
  </sheetViews>
  <sheetFormatPr defaultRowHeight="14.4" x14ac:dyDescent="0.3"/>
  <cols>
    <col min="1" max="1" width="4.109375" customWidth="1"/>
    <col min="3" max="3" width="7.33203125" customWidth="1"/>
    <col min="5" max="6" width="6.5546875" customWidth="1"/>
    <col min="7" max="7" width="10.33203125" customWidth="1"/>
    <col min="8" max="8" width="8.5546875" customWidth="1"/>
    <col min="9" max="9" width="5.33203125" customWidth="1"/>
    <col min="10" max="10" width="10.44140625" customWidth="1"/>
    <col min="11" max="12" width="5.6640625" customWidth="1"/>
  </cols>
  <sheetData>
    <row r="1" spans="1:13" x14ac:dyDescent="0.3">
      <c r="A1" s="18" t="s">
        <v>16</v>
      </c>
      <c r="B1" s="29" t="s">
        <v>17</v>
      </c>
      <c r="C1" s="18" t="s">
        <v>47</v>
      </c>
      <c r="D1" s="19" t="s">
        <v>18</v>
      </c>
      <c r="E1" s="1"/>
      <c r="F1" s="1"/>
      <c r="G1" s="19" t="s">
        <v>19</v>
      </c>
      <c r="H1" s="19" t="s">
        <v>20</v>
      </c>
      <c r="I1" s="1"/>
      <c r="J1" s="31" t="s">
        <v>37</v>
      </c>
      <c r="K1" s="32"/>
      <c r="L1" s="1"/>
      <c r="M1" s="1"/>
    </row>
    <row r="2" spans="1:13" ht="15.6" x14ac:dyDescent="0.35">
      <c r="A2" s="1">
        <v>1</v>
      </c>
      <c r="B2" s="1">
        <v>-0.33</v>
      </c>
      <c r="C2" s="42" t="s">
        <v>53</v>
      </c>
      <c r="D2" s="43" t="s">
        <v>21</v>
      </c>
      <c r="E2" s="44">
        <v>1</v>
      </c>
      <c r="F2" s="45">
        <f>B2</f>
        <v>-0.33</v>
      </c>
      <c r="G2" s="46">
        <f>SUMPRODUCT(E2:F2,$E$13:$F$13)</f>
        <v>-0.32999999999999508</v>
      </c>
      <c r="H2" s="47">
        <f>B2</f>
        <v>-0.33</v>
      </c>
      <c r="I2" s="48" t="s">
        <v>22</v>
      </c>
      <c r="J2" s="49" t="s">
        <v>58</v>
      </c>
      <c r="K2" s="82">
        <f>ABS(F4)</f>
        <v>0.1</v>
      </c>
      <c r="L2" s="8"/>
      <c r="M2" s="8"/>
    </row>
    <row r="3" spans="1:13" ht="15.6" x14ac:dyDescent="0.35">
      <c r="A3" s="1"/>
      <c r="B3" s="15"/>
      <c r="C3" s="50" t="s">
        <v>49</v>
      </c>
      <c r="D3" s="51" t="s">
        <v>21</v>
      </c>
      <c r="E3" s="52">
        <f>-G4/(1+G4^2)</f>
        <v>-0.33000086575387327</v>
      </c>
      <c r="F3" s="52"/>
      <c r="G3" s="52">
        <f>E3</f>
        <v>-0.33000086575387327</v>
      </c>
      <c r="H3" s="47">
        <f>B2</f>
        <v>-0.33</v>
      </c>
      <c r="I3" s="48" t="s">
        <v>22</v>
      </c>
      <c r="J3" s="38" t="s">
        <v>52</v>
      </c>
      <c r="K3" s="83">
        <f>ABS(G4)</f>
        <v>0.3768716208599987</v>
      </c>
      <c r="L3" s="8"/>
      <c r="M3" s="8"/>
    </row>
    <row r="4" spans="1:13" x14ac:dyDescent="0.3">
      <c r="A4" s="1"/>
      <c r="B4" s="15"/>
      <c r="C4" s="1"/>
      <c r="D4" s="53" t="s">
        <v>35</v>
      </c>
      <c r="E4" s="54">
        <v>0.1</v>
      </c>
      <c r="F4" s="54">
        <v>0.1</v>
      </c>
      <c r="G4" s="55">
        <v>0.3768716208599987</v>
      </c>
      <c r="H4" s="17"/>
      <c r="I4" s="8"/>
      <c r="J4" s="8"/>
      <c r="K4" s="8"/>
      <c r="L4" s="8"/>
      <c r="M4" s="8"/>
    </row>
    <row r="5" spans="1:13" ht="15.6" x14ac:dyDescent="0.35">
      <c r="A5" s="1"/>
      <c r="B5" s="15"/>
      <c r="C5" s="1"/>
      <c r="D5" s="53" t="s">
        <v>36</v>
      </c>
      <c r="E5" s="54" t="s">
        <v>60</v>
      </c>
      <c r="F5" s="54" t="s">
        <v>59</v>
      </c>
      <c r="G5" s="55" t="s">
        <v>51</v>
      </c>
      <c r="H5" s="17"/>
      <c r="I5" s="8"/>
      <c r="J5" s="8"/>
      <c r="K5" s="8"/>
      <c r="L5" s="8"/>
      <c r="M5" s="8"/>
    </row>
    <row r="6" spans="1:13" x14ac:dyDescent="0.3">
      <c r="A6" s="1"/>
      <c r="B6" s="15"/>
      <c r="C6" s="1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x14ac:dyDescent="0.3">
      <c r="A7" s="1"/>
      <c r="B7" s="15"/>
      <c r="C7" s="1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x14ac:dyDescent="0.3">
      <c r="A8" s="18" t="s">
        <v>16</v>
      </c>
      <c r="B8" s="29" t="s">
        <v>17</v>
      </c>
      <c r="C8" s="18" t="s">
        <v>47</v>
      </c>
      <c r="D8" s="30" t="s">
        <v>18</v>
      </c>
      <c r="E8" s="8"/>
      <c r="F8" s="8"/>
      <c r="G8" s="30" t="s">
        <v>19</v>
      </c>
      <c r="H8" s="30" t="s">
        <v>20</v>
      </c>
      <c r="I8" s="8"/>
      <c r="J8" s="31" t="s">
        <v>37</v>
      </c>
      <c r="K8" s="32"/>
      <c r="L8" s="8"/>
      <c r="M8" s="8"/>
    </row>
    <row r="9" spans="1:13" ht="15.6" x14ac:dyDescent="0.35">
      <c r="A9" s="1">
        <v>1</v>
      </c>
      <c r="B9" s="1">
        <v>-0.33</v>
      </c>
      <c r="C9" s="42" t="s">
        <v>54</v>
      </c>
      <c r="D9" s="56" t="s">
        <v>21</v>
      </c>
      <c r="E9" s="57">
        <v>1</v>
      </c>
      <c r="F9" s="58">
        <f>B9</f>
        <v>-0.33</v>
      </c>
      <c r="G9" s="59">
        <f>SUMPRODUCT(E9:F9,$E$13:$F$13)</f>
        <v>-0.32999999999999508</v>
      </c>
      <c r="H9" s="60">
        <f>B9</f>
        <v>-0.33</v>
      </c>
      <c r="I9" s="61" t="s">
        <v>22</v>
      </c>
      <c r="J9" s="49" t="s">
        <v>58</v>
      </c>
      <c r="K9" s="82">
        <f>ABS(F13)</f>
        <v>0.22320727191110273</v>
      </c>
      <c r="L9" s="8"/>
      <c r="M9" s="8"/>
    </row>
    <row r="10" spans="1:13" ht="15.6" x14ac:dyDescent="0.35">
      <c r="A10" s="1">
        <v>2</v>
      </c>
      <c r="B10" s="1">
        <v>-0.09</v>
      </c>
      <c r="C10" s="1"/>
      <c r="D10" s="62" t="s">
        <v>23</v>
      </c>
      <c r="E10" s="63">
        <f>B9</f>
        <v>-0.33</v>
      </c>
      <c r="F10" s="64">
        <v>1</v>
      </c>
      <c r="G10" s="65">
        <f>SUMPRODUCT(E10:F10,$E$13:$F$13)</f>
        <v>-8.9999999999985258E-2</v>
      </c>
      <c r="H10" s="66">
        <f>B10</f>
        <v>-0.09</v>
      </c>
      <c r="I10" s="11" t="s">
        <v>24</v>
      </c>
      <c r="J10" s="67" t="s">
        <v>64</v>
      </c>
      <c r="K10" s="82">
        <f>E13+F13</f>
        <v>-0.62686567164176177</v>
      </c>
      <c r="L10" s="8"/>
      <c r="M10" s="8"/>
    </row>
    <row r="11" spans="1:13" ht="15.6" x14ac:dyDescent="0.35">
      <c r="A11" s="1"/>
      <c r="B11" s="15"/>
      <c r="C11" s="50" t="s">
        <v>55</v>
      </c>
      <c r="D11" s="68" t="s">
        <v>21</v>
      </c>
      <c r="E11" s="69">
        <f>((-G13)+(G13*H13))/(1+$G$13^2+$H$13^2)</f>
        <v>-0.3299999999992847</v>
      </c>
      <c r="F11" s="69"/>
      <c r="G11" s="69">
        <f>E11</f>
        <v>-0.3299999999992847</v>
      </c>
      <c r="H11" s="60">
        <f>B9</f>
        <v>-0.33</v>
      </c>
      <c r="I11" s="61" t="s">
        <v>22</v>
      </c>
      <c r="J11" s="67" t="s">
        <v>75</v>
      </c>
      <c r="K11" s="82">
        <f>F13-E13</f>
        <v>0.18045112781955625</v>
      </c>
      <c r="L11" s="8"/>
      <c r="M11" s="8"/>
    </row>
    <row r="12" spans="1:13" ht="15.6" x14ac:dyDescent="0.35">
      <c r="A12" s="1"/>
      <c r="B12" s="15"/>
      <c r="C12" s="1"/>
      <c r="D12" s="70" t="s">
        <v>23</v>
      </c>
      <c r="E12" s="71">
        <f>(-H13)/(1+$G$13^2+$H$13^2)</f>
        <v>-8.9999999999909167E-2</v>
      </c>
      <c r="F12" s="71"/>
      <c r="G12" s="71">
        <f>E12</f>
        <v>-8.9999999999909167E-2</v>
      </c>
      <c r="H12" s="66">
        <f>B10</f>
        <v>-0.09</v>
      </c>
      <c r="I12" s="11" t="s">
        <v>24</v>
      </c>
      <c r="J12" s="49" t="s">
        <v>52</v>
      </c>
      <c r="K12" s="82">
        <f>ABS(H13)</f>
        <v>0.10929305134625279</v>
      </c>
      <c r="L12" s="8"/>
      <c r="M12" s="8"/>
    </row>
    <row r="13" spans="1:13" ht="15.6" x14ac:dyDescent="0.35">
      <c r="A13" s="1"/>
      <c r="B13" s="15"/>
      <c r="C13" s="1"/>
      <c r="D13" s="53" t="s">
        <v>35</v>
      </c>
      <c r="E13" s="54">
        <v>-0.40365839973065898</v>
      </c>
      <c r="F13" s="54">
        <v>-0.22320727191110273</v>
      </c>
      <c r="G13" s="55">
        <v>0.44991362071984148</v>
      </c>
      <c r="H13" s="55">
        <v>0.10929305134625279</v>
      </c>
      <c r="I13" s="8"/>
      <c r="J13" s="67" t="s">
        <v>65</v>
      </c>
      <c r="K13" s="82">
        <f>G13+H13</f>
        <v>0.55920667206609431</v>
      </c>
      <c r="L13" s="8"/>
      <c r="M13" s="8"/>
    </row>
    <row r="14" spans="1:13" ht="15.6" x14ac:dyDescent="0.35">
      <c r="A14" s="1"/>
      <c r="B14" s="15"/>
      <c r="C14" s="1"/>
      <c r="D14" s="53" t="s">
        <v>36</v>
      </c>
      <c r="E14" s="54" t="s">
        <v>60</v>
      </c>
      <c r="F14" s="54" t="s">
        <v>59</v>
      </c>
      <c r="G14" s="55" t="s">
        <v>51</v>
      </c>
      <c r="H14" s="55" t="s">
        <v>61</v>
      </c>
      <c r="I14" s="8"/>
      <c r="J14" s="72" t="s">
        <v>66</v>
      </c>
      <c r="K14" s="83">
        <f>H13-G13</f>
        <v>-0.3406205693735887</v>
      </c>
      <c r="L14" s="8"/>
      <c r="M14" s="8"/>
    </row>
    <row r="15" spans="1:13" x14ac:dyDescent="0.3">
      <c r="A15" s="1"/>
      <c r="B15" s="15"/>
      <c r="C15" s="1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spans="1:13" x14ac:dyDescent="0.3">
      <c r="A16" s="1"/>
      <c r="B16" s="15"/>
      <c r="C16" s="1"/>
      <c r="D16" s="8"/>
      <c r="E16" s="8"/>
      <c r="F16" s="8"/>
      <c r="G16" s="8"/>
      <c r="H16" s="8"/>
      <c r="I16" s="8"/>
      <c r="J16" s="8"/>
      <c r="K16" s="8"/>
      <c r="L16" s="8"/>
      <c r="M16" s="8"/>
    </row>
    <row r="17" spans="1:13" x14ac:dyDescent="0.3">
      <c r="A17" s="18" t="s">
        <v>16</v>
      </c>
      <c r="B17" s="29" t="s">
        <v>17</v>
      </c>
      <c r="C17" s="18" t="s">
        <v>47</v>
      </c>
      <c r="D17" s="30" t="s">
        <v>18</v>
      </c>
      <c r="E17" s="8"/>
      <c r="F17" s="8"/>
      <c r="G17" s="8"/>
      <c r="H17" s="30" t="s">
        <v>19</v>
      </c>
      <c r="I17" s="30" t="s">
        <v>20</v>
      </c>
      <c r="J17" s="8"/>
      <c r="K17" s="73" t="s">
        <v>37</v>
      </c>
      <c r="L17" s="74"/>
      <c r="M17" s="8"/>
    </row>
    <row r="18" spans="1:13" ht="15.6" x14ac:dyDescent="0.35">
      <c r="A18" s="1">
        <v>1</v>
      </c>
      <c r="B18" s="1">
        <v>-0.33</v>
      </c>
      <c r="C18" s="42" t="s">
        <v>56</v>
      </c>
      <c r="D18" s="56" t="s">
        <v>21</v>
      </c>
      <c r="E18" s="57">
        <v>1</v>
      </c>
      <c r="F18" s="58">
        <f>B18</f>
        <v>-0.33</v>
      </c>
      <c r="G18" s="57"/>
      <c r="H18" s="59">
        <f>SUMPRODUCT(E18:G18,$E$24:$G$24)</f>
        <v>-0.33</v>
      </c>
      <c r="I18" s="60">
        <f>B18</f>
        <v>-0.33</v>
      </c>
      <c r="J18" s="61" t="s">
        <v>22</v>
      </c>
      <c r="K18" s="49" t="s">
        <v>67</v>
      </c>
      <c r="L18" s="82">
        <f>ABS(G24)</f>
        <v>0.13998765570643024</v>
      </c>
      <c r="M18" s="8"/>
    </row>
    <row r="19" spans="1:13" ht="15.6" x14ac:dyDescent="0.35">
      <c r="A19" s="1">
        <v>2</v>
      </c>
      <c r="B19" s="1">
        <v>-0.09</v>
      </c>
      <c r="C19" s="1"/>
      <c r="D19" s="75" t="s">
        <v>23</v>
      </c>
      <c r="E19" s="76">
        <f>B18</f>
        <v>-0.33</v>
      </c>
      <c r="F19" s="42">
        <v>1</v>
      </c>
      <c r="G19" s="42"/>
      <c r="H19" s="77">
        <f>SUMPRODUCT(E19:G19,$E$24:$G$24)</f>
        <v>-0.09</v>
      </c>
      <c r="I19" s="78">
        <f>B19</f>
        <v>-0.09</v>
      </c>
      <c r="J19" s="8" t="s">
        <v>24</v>
      </c>
      <c r="K19" s="67" t="s">
        <v>68</v>
      </c>
      <c r="L19" s="82">
        <f>E24+F24+G24</f>
        <v>-0.76685332734822131</v>
      </c>
      <c r="M19" s="8"/>
    </row>
    <row r="20" spans="1:13" ht="15.6" x14ac:dyDescent="0.35">
      <c r="A20" s="1">
        <v>3</v>
      </c>
      <c r="B20" s="1">
        <v>-0.03</v>
      </c>
      <c r="C20" s="1"/>
      <c r="D20" s="62" t="s">
        <v>25</v>
      </c>
      <c r="E20" s="63">
        <f>B19</f>
        <v>-0.09</v>
      </c>
      <c r="F20" s="63">
        <f>B18</f>
        <v>-0.33</v>
      </c>
      <c r="G20" s="64">
        <v>1</v>
      </c>
      <c r="H20" s="65">
        <f>SUMPRODUCT(E20:G20,$E$24:$G$24)</f>
        <v>-2.9999999999999985E-2</v>
      </c>
      <c r="I20" s="66">
        <f>B20</f>
        <v>-0.03</v>
      </c>
      <c r="J20" s="11" t="s">
        <v>26</v>
      </c>
      <c r="K20" s="49" t="s">
        <v>69</v>
      </c>
      <c r="L20" s="82">
        <f>-E24+F24-G24</f>
        <v>0.3204387835259791</v>
      </c>
      <c r="M20" s="8"/>
    </row>
    <row r="21" spans="1:13" ht="15.6" x14ac:dyDescent="0.35">
      <c r="A21" s="1"/>
      <c r="B21" s="15"/>
      <c r="C21" s="50" t="s">
        <v>57</v>
      </c>
      <c r="D21" s="68" t="s">
        <v>21</v>
      </c>
      <c r="E21" s="69">
        <f>((-H24)+(H24*I24)+(H24*J24))/(1+$H$24^2+$I$24^2+$J$24^2)</f>
        <v>-0.33000008140749015</v>
      </c>
      <c r="F21" s="69"/>
      <c r="G21" s="69"/>
      <c r="H21" s="69">
        <f>E21</f>
        <v>-0.33000008140749015</v>
      </c>
      <c r="I21" s="60">
        <f>B18</f>
        <v>-0.33</v>
      </c>
      <c r="J21" s="61" t="s">
        <v>22</v>
      </c>
      <c r="K21" s="67" t="s">
        <v>70</v>
      </c>
      <c r="L21" s="82">
        <f>G24*(G24-E24)-F24</f>
        <v>0.18629662257679752</v>
      </c>
      <c r="M21" s="8"/>
    </row>
    <row r="22" spans="1:13" ht="15.6" x14ac:dyDescent="0.35">
      <c r="A22" s="22"/>
      <c r="B22" s="15"/>
      <c r="C22" s="1"/>
      <c r="D22" s="79" t="s">
        <v>23</v>
      </c>
      <c r="E22" s="80">
        <f>((-I24)+(H24*J24))/(1+$H$24^2+$I$24^2+$J$24^2)</f>
        <v>-9.0000027915959152E-2</v>
      </c>
      <c r="F22" s="80"/>
      <c r="G22" s="80"/>
      <c r="H22" s="80">
        <f>E22</f>
        <v>-9.0000027915959152E-2</v>
      </c>
      <c r="I22" s="78">
        <f>B19</f>
        <v>-0.09</v>
      </c>
      <c r="J22" s="8" t="s">
        <v>24</v>
      </c>
      <c r="K22" s="49" t="s">
        <v>71</v>
      </c>
      <c r="L22" s="82">
        <f>ABS(J24)</f>
        <v>0.21455026090654256</v>
      </c>
      <c r="M22" s="8"/>
    </row>
    <row r="23" spans="1:13" ht="15.6" x14ac:dyDescent="0.35">
      <c r="A23" s="22"/>
      <c r="B23" s="15"/>
      <c r="C23" s="1"/>
      <c r="D23" s="70" t="s">
        <v>25</v>
      </c>
      <c r="E23" s="71">
        <f>(-I24)/(1+$H$24^2+$I$24^2+$J$24^2)</f>
        <v>-3.000001072492994E-2</v>
      </c>
      <c r="F23" s="71"/>
      <c r="G23" s="71"/>
      <c r="H23" s="71">
        <f>E23</f>
        <v>-3.000001072492994E-2</v>
      </c>
      <c r="I23" s="66">
        <f>B20</f>
        <v>-0.03</v>
      </c>
      <c r="J23" s="11" t="s">
        <v>26</v>
      </c>
      <c r="K23" s="67" t="s">
        <v>72</v>
      </c>
      <c r="L23" s="82">
        <f>H24+I24+J24</f>
        <v>0.14179909310885602</v>
      </c>
      <c r="M23" s="8"/>
    </row>
    <row r="24" spans="1:13" ht="15.6" x14ac:dyDescent="0.35">
      <c r="A24" s="22"/>
      <c r="B24" s="15"/>
      <c r="C24" s="1"/>
      <c r="D24" s="53" t="s">
        <v>35</v>
      </c>
      <c r="E24" s="54">
        <v>-0.40365839973066997</v>
      </c>
      <c r="F24" s="54">
        <v>-0.22320727191112108</v>
      </c>
      <c r="G24" s="54">
        <v>-0.13998765570643024</v>
      </c>
      <c r="H24" s="55">
        <v>0.32182548109700887</v>
      </c>
      <c r="I24" s="55">
        <v>3.4523872918389681E-2</v>
      </c>
      <c r="J24" s="55">
        <v>-0.21455026090654256</v>
      </c>
      <c r="K24" s="49" t="s">
        <v>73</v>
      </c>
      <c r="L24" s="82">
        <f>-H24+I24-J24</f>
        <v>-7.2751347272076605E-2</v>
      </c>
      <c r="M24" s="8"/>
    </row>
    <row r="25" spans="1:13" ht="15.6" x14ac:dyDescent="0.35">
      <c r="A25" s="1"/>
      <c r="B25" s="15"/>
      <c r="C25" s="1"/>
      <c r="D25" s="53" t="s">
        <v>36</v>
      </c>
      <c r="E25" s="54" t="s">
        <v>60</v>
      </c>
      <c r="F25" s="54" t="s">
        <v>59</v>
      </c>
      <c r="G25" s="54" t="s">
        <v>62</v>
      </c>
      <c r="H25" s="55" t="s">
        <v>51</v>
      </c>
      <c r="I25" s="55" t="s">
        <v>61</v>
      </c>
      <c r="J25" s="55" t="s">
        <v>63</v>
      </c>
      <c r="K25" s="72" t="s">
        <v>74</v>
      </c>
      <c r="L25" s="83">
        <f>J24*(J24-H24)-I24</f>
        <v>8.055568247241264E-2</v>
      </c>
      <c r="M25" s="8"/>
    </row>
    <row r="26" spans="1:13" x14ac:dyDescent="0.3">
      <c r="A26" s="1"/>
      <c r="B26" s="15"/>
      <c r="C26" s="1"/>
      <c r="D26" s="8"/>
      <c r="E26" s="8"/>
      <c r="F26" s="8"/>
      <c r="G26" s="8"/>
      <c r="H26" s="8"/>
      <c r="I26" s="8"/>
      <c r="J26" s="8"/>
      <c r="K26" s="81"/>
      <c r="L26" s="8"/>
      <c r="M26" s="8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0"/>
  <sheetViews>
    <sheetView workbookViewId="0">
      <selection activeCell="M23" sqref="M23"/>
    </sheetView>
  </sheetViews>
  <sheetFormatPr defaultRowHeight="14.4" x14ac:dyDescent="0.3"/>
  <cols>
    <col min="1" max="1" width="6" style="1" customWidth="1"/>
    <col min="2" max="2" width="5.21875" style="1" customWidth="1"/>
    <col min="3" max="3" width="2.33203125" style="1" customWidth="1"/>
    <col min="4" max="4" width="12.88671875" style="1" customWidth="1"/>
    <col min="5" max="5" width="8.88671875" style="1" customWidth="1"/>
    <col min="6" max="6" width="11.44140625" style="1" customWidth="1"/>
    <col min="9" max="14" width="9.109375" style="1"/>
  </cols>
  <sheetData>
    <row r="1" spans="1:14" ht="15.6" x14ac:dyDescent="0.35">
      <c r="A1" s="84" t="s">
        <v>86</v>
      </c>
      <c r="B1" s="85" t="s">
        <v>76</v>
      </c>
      <c r="C1" s="94"/>
      <c r="D1" s="86"/>
      <c r="E1" s="87" t="s">
        <v>35</v>
      </c>
      <c r="F1" s="87"/>
      <c r="I1" s="88" t="s">
        <v>1</v>
      </c>
      <c r="J1" s="1" t="s">
        <v>9</v>
      </c>
      <c r="K1" s="1" t="s">
        <v>10</v>
      </c>
      <c r="L1" s="1" t="s">
        <v>2</v>
      </c>
      <c r="M1" s="1" t="s">
        <v>9</v>
      </c>
      <c r="N1" s="1" t="s">
        <v>10</v>
      </c>
    </row>
    <row r="2" spans="1:14" ht="15.6" x14ac:dyDescent="0.35">
      <c r="A2" s="113">
        <v>5.5721806926761985E-2</v>
      </c>
      <c r="B2" s="15">
        <v>0</v>
      </c>
      <c r="C2" s="15"/>
      <c r="D2" s="89" t="s">
        <v>60</v>
      </c>
      <c r="E2" s="22">
        <v>0.1</v>
      </c>
      <c r="I2" s="2">
        <v>0.61932529867051078</v>
      </c>
      <c r="J2" s="22">
        <f>1/SQRT(COUNT($A$2:$A$501))</f>
        <v>7.2547625011001163E-2</v>
      </c>
      <c r="K2" s="22">
        <f>-1/SQRT(COUNT($A$2:$A$501))</f>
        <v>-7.2547625011001163E-2</v>
      </c>
      <c r="L2" s="2">
        <v>0.61932529867051078</v>
      </c>
      <c r="M2" s="22">
        <f>1/SQRT(COUNT($A$2:$A$501))</f>
        <v>7.2547625011001163E-2</v>
      </c>
      <c r="N2" s="22">
        <f>-1/SQRT(COUNT($A$2:$A$501))</f>
        <v>-7.2547625011001163E-2</v>
      </c>
    </row>
    <row r="3" spans="1:14" ht="15.6" x14ac:dyDescent="0.35">
      <c r="A3" s="113">
        <v>9.1399937047929036E-3</v>
      </c>
      <c r="B3" s="15">
        <f>A3-($E$7+$E$2*A2-$E$3*B2)</f>
        <v>-1.3433358054278949E-2</v>
      </c>
      <c r="C3" s="15"/>
      <c r="D3" s="89" t="s">
        <v>51</v>
      </c>
      <c r="E3" s="22">
        <v>0.1</v>
      </c>
      <c r="I3" s="3">
        <v>0.33691307344047389</v>
      </c>
      <c r="J3" s="105">
        <f>SQRT((1/COUNT($A$2:$A$501))*(1+2*SUMSQ($I$2)))</f>
        <v>9.643999091735847E-2</v>
      </c>
      <c r="K3" s="105">
        <f>-SQRT((1/COUNT($A$2:$A$501))*(1+2*SUMSQ($I$2)))</f>
        <v>-9.643999091735847E-2</v>
      </c>
      <c r="L3" s="3">
        <v>-7.5678154638200934E-2</v>
      </c>
      <c r="M3" s="22">
        <f t="shared" ref="M3:M51" si="0">1/SQRT(COUNT($A$2:$A$501))</f>
        <v>7.2547625011001163E-2</v>
      </c>
      <c r="N3" s="22">
        <f t="shared" ref="N3:N51" si="1">-1/SQRT(COUNT($A$2:$A$501))</f>
        <v>-7.2547625011001163E-2</v>
      </c>
    </row>
    <row r="4" spans="1:14" x14ac:dyDescent="0.3">
      <c r="A4" s="113">
        <v>-0.1120790651345287</v>
      </c>
      <c r="B4" s="15">
        <f t="shared" ref="B4:B67" si="2">A4-($E$7+$E$2*A3-$E$3*B3)</f>
        <v>-0.13133757137683155</v>
      </c>
      <c r="C4" s="15"/>
      <c r="D4" s="7" t="s">
        <v>77</v>
      </c>
      <c r="E4" s="21">
        <f>AVERAGE(A2:A191)</f>
        <v>1.8890190073772947E-2</v>
      </c>
      <c r="F4" s="86"/>
      <c r="I4" s="3">
        <v>0.23484829037304444</v>
      </c>
      <c r="J4" s="105">
        <f>SQRT((1/COUNT($A$2:$A$501))*(1+2*SUMSQ(I$2:$I3)))</f>
        <v>0.10244763718363505</v>
      </c>
      <c r="K4" s="105">
        <f>-SQRT((1/COUNT($A$2:$A$501))*(1+2*SUMSQ(I$2:$I3)))</f>
        <v>-0.10244763718363505</v>
      </c>
      <c r="L4" s="3">
        <v>9.3436855207926564E-2</v>
      </c>
      <c r="M4" s="22">
        <f t="shared" si="0"/>
        <v>7.2547625011001163E-2</v>
      </c>
      <c r="N4" s="22">
        <f t="shared" si="1"/>
        <v>-7.2547625011001163E-2</v>
      </c>
    </row>
    <row r="5" spans="1:14" x14ac:dyDescent="0.3">
      <c r="A5" s="113">
        <v>5.1618509860892114E-2</v>
      </c>
      <c r="B5" s="15">
        <f t="shared" si="2"/>
        <v>3.2691488170266181E-2</v>
      </c>
      <c r="C5" s="15"/>
      <c r="D5" s="7" t="s">
        <v>78</v>
      </c>
      <c r="E5" s="21">
        <f>STDEV(A2:A191)</f>
        <v>0.10986263525385478</v>
      </c>
      <c r="F5" s="86"/>
      <c r="I5" s="3">
        <v>0.14868828315161556</v>
      </c>
      <c r="J5" s="105">
        <f>SQRT((1/COUNT($A$2:$A$501))*(1+2*SUMSQ(I$2:$I4)))</f>
        <v>0.10524297521847968</v>
      </c>
      <c r="K5" s="105">
        <f>-SQRT((1/COUNT($A$2:$A$501))*(1+2*SUMSQ(I$2:$I4)))</f>
        <v>-0.10524297521847968</v>
      </c>
      <c r="L5" s="3">
        <v>-3.4278420591291589E-2</v>
      </c>
      <c r="M5" s="22">
        <f t="shared" si="0"/>
        <v>7.2547625011001163E-2</v>
      </c>
      <c r="N5" s="22">
        <f t="shared" si="1"/>
        <v>-7.2547625011001163E-2</v>
      </c>
    </row>
    <row r="6" spans="1:14" x14ac:dyDescent="0.3">
      <c r="A6" s="113">
        <v>0.16195026982126737</v>
      </c>
      <c r="B6" s="15">
        <f t="shared" si="2"/>
        <v>0.14305639658580913</v>
      </c>
      <c r="C6" s="15"/>
      <c r="D6" s="7" t="s">
        <v>79</v>
      </c>
      <c r="E6" s="21">
        <f>E4+E5</f>
        <v>0.12875282532762772</v>
      </c>
      <c r="F6" s="86"/>
      <c r="I6" s="3">
        <v>0.1094510361752609</v>
      </c>
      <c r="J6" s="105">
        <f>SQRT((1/COUNT($A$2:$A$501))*(1+2*SUMSQ(I$2:$I5)))</f>
        <v>0.10634285018730395</v>
      </c>
      <c r="K6" s="105">
        <f>-SQRT((1/COUNT($A$2:$A$501))*(1+2*SUMSQ(I$2:$I5)))</f>
        <v>-0.10634285018730395</v>
      </c>
      <c r="L6" s="3">
        <v>4.0115732156639473E-2</v>
      </c>
      <c r="M6" s="22">
        <f t="shared" si="0"/>
        <v>7.2547625011001163E-2</v>
      </c>
      <c r="N6" s="22">
        <f t="shared" si="1"/>
        <v>-7.2547625011001163E-2</v>
      </c>
    </row>
    <row r="7" spans="1:14" x14ac:dyDescent="0.3">
      <c r="A7" s="113">
        <v>4.5136148080683558E-2</v>
      </c>
      <c r="B7" s="15">
        <f t="shared" si="2"/>
        <v>2.6245589690742081E-2</v>
      </c>
      <c r="C7" s="15"/>
      <c r="D7" s="92" t="s">
        <v>80</v>
      </c>
      <c r="E7" s="93">
        <f>E4*(1-E2)</f>
        <v>1.7001171066395652E-2</v>
      </c>
      <c r="I7" s="3">
        <v>7.9558898606478093E-2</v>
      </c>
      <c r="J7" s="105">
        <f>SQRT((1/COUNT($A$2:$A$501))*(1+2*SUMSQ(I$2:$I6)))</f>
        <v>0.10693410164484128</v>
      </c>
      <c r="K7" s="105">
        <f>-SQRT((1/COUNT($A$2:$A$501))*(1+2*SUMSQ(I$2:$I6)))</f>
        <v>-0.10693410164484128</v>
      </c>
      <c r="L7" s="3">
        <v>-9.2204947715218196E-3</v>
      </c>
      <c r="M7" s="22">
        <f t="shared" si="0"/>
        <v>7.2547625011001163E-2</v>
      </c>
      <c r="N7" s="22">
        <f t="shared" si="1"/>
        <v>-7.2547625011001163E-2</v>
      </c>
    </row>
    <row r="8" spans="1:14" x14ac:dyDescent="0.3">
      <c r="A8" s="113">
        <v>1.5548655465017047E-2</v>
      </c>
      <c r="B8" s="15">
        <f t="shared" si="2"/>
        <v>-3.3415714403727537E-3</v>
      </c>
      <c r="C8" s="15"/>
      <c r="D8" s="89" t="s">
        <v>85</v>
      </c>
      <c r="E8" s="93">
        <f>E7/(1-E2)</f>
        <v>1.8890190073772947E-2</v>
      </c>
      <c r="F8" s="91"/>
      <c r="I8" s="3">
        <v>-3.4567791236983496E-2</v>
      </c>
      <c r="J8" s="105">
        <f>SQRT((1/COUNT($A$2:$A$501))*(1+2*SUMSQ(I$2:$I7)))</f>
        <v>0.1072451847690218</v>
      </c>
      <c r="K8" s="105">
        <f>-SQRT((1/COUNT($A$2:$A$501))*(1+2*SUMSQ(I$2:$I7)))</f>
        <v>-0.1072451847690218</v>
      </c>
      <c r="L8" s="3">
        <v>-0.14171040261535311</v>
      </c>
      <c r="M8" s="22">
        <f t="shared" si="0"/>
        <v>7.2547625011001163E-2</v>
      </c>
      <c r="N8" s="22">
        <f t="shared" si="1"/>
        <v>-7.2547625011001163E-2</v>
      </c>
    </row>
    <row r="9" spans="1:14" x14ac:dyDescent="0.3">
      <c r="A9" s="113">
        <v>7.6405062810379176E-2</v>
      </c>
      <c r="B9" s="15">
        <f t="shared" si="2"/>
        <v>5.7514869053444544E-2</v>
      </c>
      <c r="C9" s="15"/>
      <c r="D9" s="89" t="s">
        <v>81</v>
      </c>
      <c r="E9" s="21">
        <f>SUMSQ(B2:B191)</f>
        <v>2.2800138899175009</v>
      </c>
      <c r="F9" s="15"/>
      <c r="I9" s="3">
        <v>-9.87147547548482E-2</v>
      </c>
      <c r="J9" s="105">
        <f>SQRT((1/COUNT($A$2:$A$501))*(1+2*SUMSQ(I$2:$I8)))</f>
        <v>0.10730381116125903</v>
      </c>
      <c r="K9" s="105">
        <f>-SQRT((1/COUNT($A$2:$A$501))*(1+2*SUMSQ(I$2:$I8)))</f>
        <v>-0.10730381116125903</v>
      </c>
      <c r="L9" s="3">
        <v>-2.9214024597084894E-2</v>
      </c>
      <c r="M9" s="22">
        <f t="shared" si="0"/>
        <v>7.2547625011001163E-2</v>
      </c>
      <c r="N9" s="22">
        <f t="shared" si="1"/>
        <v>-7.2547625011001163E-2</v>
      </c>
    </row>
    <row r="10" spans="1:14" ht="15.6" x14ac:dyDescent="0.35">
      <c r="A10" s="113">
        <v>-1.1385110686577882E-2</v>
      </c>
      <c r="B10" s="15">
        <f t="shared" si="2"/>
        <v>-3.0275301128666995E-2</v>
      </c>
      <c r="C10" s="15"/>
      <c r="D10" s="89" t="s">
        <v>84</v>
      </c>
      <c r="E10" s="1">
        <f>ABS(E2)</f>
        <v>0.1</v>
      </c>
      <c r="I10" s="3">
        <v>-0.1285501650685201</v>
      </c>
      <c r="J10" s="105">
        <f>SQRT((1/COUNT($A$2:$A$501))*(1+2*SUMSQ(I$2:$I9)))</f>
        <v>0.10778071560401399</v>
      </c>
      <c r="K10" s="105">
        <f>-SQRT((1/COUNT($A$2:$A$501))*(1+2*SUMSQ(I$2:$I9)))</f>
        <v>-0.10778071560401399</v>
      </c>
      <c r="L10" s="3">
        <v>-5.9912306782017484E-2</v>
      </c>
      <c r="M10" s="22">
        <f t="shared" si="0"/>
        <v>7.2547625011001163E-2</v>
      </c>
      <c r="N10" s="22">
        <f t="shared" si="1"/>
        <v>-7.2547625011001163E-2</v>
      </c>
    </row>
    <row r="11" spans="1:14" ht="15.6" x14ac:dyDescent="0.35">
      <c r="A11" s="113">
        <v>5.7882828477939796E-3</v>
      </c>
      <c r="B11" s="15">
        <f t="shared" si="2"/>
        <v>-1.3101907262810582E-2</v>
      </c>
      <c r="C11" s="15"/>
      <c r="D11" s="89" t="s">
        <v>83</v>
      </c>
      <c r="E11" s="1">
        <f>ABS(E3)</f>
        <v>0.1</v>
      </c>
      <c r="I11" s="3">
        <v>-0.15306885477360591</v>
      </c>
      <c r="J11" s="105">
        <f>SQRT((1/COUNT($A$2:$A$501))*(1+2*SUMSQ(I$2:$I10)))</f>
        <v>0.1085846745641833</v>
      </c>
      <c r="K11" s="105">
        <f>-SQRT((1/COUNT($A$2:$A$501))*(1+2*SUMSQ(I$2:$I10)))</f>
        <v>-0.1085846745641833</v>
      </c>
      <c r="L11" s="3">
        <v>-4.3521117003706061E-2</v>
      </c>
      <c r="M11" s="22">
        <f t="shared" si="0"/>
        <v>7.2547625011001163E-2</v>
      </c>
      <c r="N11" s="22">
        <f t="shared" si="1"/>
        <v>-7.2547625011001163E-2</v>
      </c>
    </row>
    <row r="12" spans="1:14" x14ac:dyDescent="0.3">
      <c r="A12" s="113">
        <v>-9.8758682107895179E-2</v>
      </c>
      <c r="B12" s="15">
        <f t="shared" si="2"/>
        <v>-0.11764887218535129</v>
      </c>
      <c r="C12" s="15"/>
      <c r="D12" s="16"/>
      <c r="E12" s="16"/>
      <c r="I12" s="3">
        <v>-0.11616610222100891</v>
      </c>
      <c r="J12" s="105">
        <f>SQRT((1/COUNT($A$2:$A$501))*(1+2*SUMSQ(I$2:$I11)))</f>
        <v>0.10971446536934024</v>
      </c>
      <c r="K12" s="105">
        <f>-SQRT((1/COUNT($A$2:$A$501))*(1+2*SUMSQ(I$2:$I11)))</f>
        <v>-0.10971446536934024</v>
      </c>
      <c r="L12" s="3">
        <v>3.4475270097818249E-2</v>
      </c>
      <c r="M12" s="22">
        <f t="shared" si="0"/>
        <v>7.2547625011001163E-2</v>
      </c>
      <c r="N12" s="22">
        <f t="shared" si="1"/>
        <v>-7.2547625011001163E-2</v>
      </c>
    </row>
    <row r="13" spans="1:14" x14ac:dyDescent="0.3">
      <c r="A13" s="113">
        <v>-1.5597706673054601E-2</v>
      </c>
      <c r="B13" s="15">
        <f t="shared" si="2"/>
        <v>-3.4487896747195865E-2</v>
      </c>
      <c r="C13" s="15"/>
      <c r="D13" s="16"/>
      <c r="E13" s="16"/>
      <c r="I13" s="3">
        <v>-3.2632537365792136E-2</v>
      </c>
      <c r="J13" s="105">
        <f>SQRT((1/COUNT($A$2:$A$501))*(1+2*SUMSQ(I$2:$I12)))</f>
        <v>0.11035992001660733</v>
      </c>
      <c r="K13" s="105">
        <f>-SQRT((1/COUNT($A$2:$A$501))*(1+2*SUMSQ(I$2:$I12)))</f>
        <v>-0.11035992001660733</v>
      </c>
      <c r="L13" s="3">
        <v>8.2465275537621216E-2</v>
      </c>
      <c r="M13" s="22">
        <f t="shared" si="0"/>
        <v>7.2547625011001163E-2</v>
      </c>
      <c r="N13" s="22">
        <f t="shared" si="1"/>
        <v>-7.2547625011001163E-2</v>
      </c>
    </row>
    <row r="14" spans="1:14" x14ac:dyDescent="0.3">
      <c r="A14" s="113">
        <v>-3.137550165737335E-2</v>
      </c>
      <c r="B14" s="15">
        <f t="shared" si="2"/>
        <v>-5.0265691731183129E-2</v>
      </c>
      <c r="C14" s="15"/>
      <c r="D14" s="16"/>
      <c r="E14" s="16"/>
      <c r="I14" s="3">
        <v>8.3698999097338838E-3</v>
      </c>
      <c r="J14" s="105">
        <f>SQRT((1/COUNT($A$2:$A$501))*(1+2*SUMSQ(I$2:$I13)))</f>
        <v>0.11041069348343158</v>
      </c>
      <c r="K14" s="105">
        <f>-SQRT((1/COUNT($A$2:$A$501))*(1+2*SUMSQ(I$2:$I13)))</f>
        <v>-0.11041069348343158</v>
      </c>
      <c r="L14" s="3">
        <v>2.8665130135709871E-2</v>
      </c>
      <c r="M14" s="22">
        <f t="shared" si="0"/>
        <v>7.2547625011001163E-2</v>
      </c>
      <c r="N14" s="22">
        <f t="shared" si="1"/>
        <v>-7.2547625011001163E-2</v>
      </c>
    </row>
    <row r="15" spans="1:14" x14ac:dyDescent="0.3">
      <c r="A15" s="113">
        <v>0.1197896291746352</v>
      </c>
      <c r="B15" s="15">
        <f t="shared" si="2"/>
        <v>0.10089943910085858</v>
      </c>
      <c r="C15" s="15"/>
      <c r="D15" s="16"/>
      <c r="E15" s="16"/>
      <c r="I15" s="3">
        <v>-5.7363898679459728E-2</v>
      </c>
      <c r="J15" s="105">
        <f>SQRT((1/COUNT($A$2:$A$501))*(1+2*SUMSQ(I$2:$I14)))</f>
        <v>0.11041403288942968</v>
      </c>
      <c r="K15" s="105">
        <f>-SQRT((1/COUNT($A$2:$A$501))*(1+2*SUMSQ(I$2:$I14)))</f>
        <v>-0.11041403288942968</v>
      </c>
      <c r="L15" s="3">
        <v>-0.12664504938538704</v>
      </c>
      <c r="M15" s="22">
        <f t="shared" si="0"/>
        <v>7.2547625011001163E-2</v>
      </c>
      <c r="N15" s="22">
        <f t="shared" si="1"/>
        <v>-7.2547625011001163E-2</v>
      </c>
    </row>
    <row r="16" spans="1:14" x14ac:dyDescent="0.3">
      <c r="A16" s="113">
        <v>0.13325627734056056</v>
      </c>
      <c r="B16" s="15">
        <f t="shared" si="2"/>
        <v>0.11436608726678724</v>
      </c>
      <c r="C16" s="15"/>
      <c r="D16" s="16"/>
      <c r="E16" s="7"/>
      <c r="I16" s="3">
        <v>-9.8360893654465792E-2</v>
      </c>
      <c r="J16" s="105">
        <f>SQRT((1/COUNT($A$2:$A$501))*(1+2*SUMSQ(I$2:$I15)))</f>
        <v>0.11057077702196824</v>
      </c>
      <c r="K16" s="105">
        <f>-SQRT((1/COUNT($A$2:$A$501))*(1+2*SUMSQ(I$2:$I15)))</f>
        <v>-0.11057077702196824</v>
      </c>
      <c r="L16" s="3">
        <v>-3.3832015622569531E-2</v>
      </c>
      <c r="M16" s="22">
        <f t="shared" si="0"/>
        <v>7.2547625011001163E-2</v>
      </c>
      <c r="N16" s="22">
        <f t="shared" si="1"/>
        <v>-7.2547625011001163E-2</v>
      </c>
    </row>
    <row r="17" spans="1:14" x14ac:dyDescent="0.3">
      <c r="A17" s="113">
        <v>9.1148514814015202E-2</v>
      </c>
      <c r="B17" s="15">
        <f t="shared" si="2"/>
        <v>7.2258324740242214E-2</v>
      </c>
      <c r="C17" s="15"/>
      <c r="D17" s="16"/>
      <c r="E17" s="7"/>
      <c r="I17" s="3">
        <v>-0.12849017388839448</v>
      </c>
      <c r="J17" s="105">
        <f>SQRT((1/COUNT($A$2:$A$501))*(1+2*SUMSQ(I$2:$I16)))</f>
        <v>0.11103034458952288</v>
      </c>
      <c r="K17" s="105">
        <f>-SQRT((1/COUNT($A$2:$A$501))*(1+2*SUMSQ(I$2:$I16)))</f>
        <v>-0.11103034458952288</v>
      </c>
      <c r="L17" s="3">
        <v>-8.2004562571620004E-2</v>
      </c>
      <c r="M17" s="22">
        <f t="shared" si="0"/>
        <v>7.2547625011001163E-2</v>
      </c>
      <c r="N17" s="22">
        <f t="shared" si="1"/>
        <v>-7.2547625011001163E-2</v>
      </c>
    </row>
    <row r="18" spans="1:14" x14ac:dyDescent="0.3">
      <c r="A18" s="113">
        <v>6.7865267515485161E-2</v>
      </c>
      <c r="B18" s="15">
        <f t="shared" si="2"/>
        <v>4.8975077441712214E-2</v>
      </c>
      <c r="C18" s="15"/>
      <c r="D18" s="16"/>
      <c r="E18" s="7"/>
      <c r="I18" s="3">
        <v>-8.6027624403361147E-2</v>
      </c>
      <c r="J18" s="105">
        <f>SQRT((1/COUNT($A$2:$A$501))*(1+2*SUMSQ(I$2:$I17)))</f>
        <v>0.11181021418618943</v>
      </c>
      <c r="K18" s="105">
        <f>-SQRT((1/COUNT($A$2:$A$501))*(1+2*SUMSQ(I$2:$I17)))</f>
        <v>-0.11181021418618943</v>
      </c>
      <c r="L18" s="3">
        <v>4.2838669462555511E-2</v>
      </c>
      <c r="M18" s="22">
        <f t="shared" si="0"/>
        <v>7.2547625011001163E-2</v>
      </c>
      <c r="N18" s="22">
        <f t="shared" si="1"/>
        <v>-7.2547625011001163E-2</v>
      </c>
    </row>
    <row r="19" spans="1:14" x14ac:dyDescent="0.3">
      <c r="A19" s="113">
        <v>4.1717139245286194E-2</v>
      </c>
      <c r="B19" s="15">
        <f t="shared" si="2"/>
        <v>2.2826949171513247E-2</v>
      </c>
      <c r="C19" s="15"/>
      <c r="D19" s="16"/>
      <c r="E19" s="7"/>
      <c r="I19" s="3">
        <v>-3.2650987246250034E-2</v>
      </c>
      <c r="J19" s="105">
        <f>SQRT((1/COUNT($A$2:$A$501))*(1+2*SUMSQ(I$2:$I18)))</f>
        <v>0.11215804318319067</v>
      </c>
      <c r="K19" s="105">
        <f>-SQRT((1/COUNT($A$2:$A$501))*(1+2*SUMSQ(I$2:$I18)))</f>
        <v>-0.11215804318319067</v>
      </c>
      <c r="L19" s="3">
        <v>6.2798729779091843E-4</v>
      </c>
      <c r="M19" s="22">
        <f t="shared" si="0"/>
        <v>7.2547625011001163E-2</v>
      </c>
      <c r="N19" s="22">
        <f t="shared" si="1"/>
        <v>-7.2547625011001163E-2</v>
      </c>
    </row>
    <row r="20" spans="1:14" x14ac:dyDescent="0.3">
      <c r="A20" s="113">
        <v>2.8145719938089675E-2</v>
      </c>
      <c r="B20" s="15">
        <f t="shared" si="2"/>
        <v>9.2555298643167278E-3</v>
      </c>
      <c r="C20" s="15"/>
      <c r="D20" s="16"/>
      <c r="E20" s="16"/>
      <c r="I20" s="3">
        <v>-8.1739039340361239E-2</v>
      </c>
      <c r="J20" s="105">
        <f>SQRT((1/COUNT($A$2:$A$501))*(1+2*SUMSQ(I$2:$I19)))</f>
        <v>0.11220805950896888</v>
      </c>
      <c r="K20" s="105">
        <f>-SQRT((1/COUNT($A$2:$A$501))*(1+2*SUMSQ(I$2:$I19)))</f>
        <v>-0.11220805950896888</v>
      </c>
      <c r="L20" s="3">
        <v>-0.10883179239245765</v>
      </c>
      <c r="M20" s="22">
        <f t="shared" si="0"/>
        <v>7.2547625011001163E-2</v>
      </c>
      <c r="N20" s="22">
        <f t="shared" si="1"/>
        <v>-7.2547625011001163E-2</v>
      </c>
    </row>
    <row r="21" spans="1:14" x14ac:dyDescent="0.3">
      <c r="A21" s="113">
        <v>4.0733439016322981E-2</v>
      </c>
      <c r="B21" s="15">
        <f t="shared" si="2"/>
        <v>2.1843248942550034E-2</v>
      </c>
      <c r="C21" s="15"/>
      <c r="D21" s="16"/>
      <c r="E21" s="16"/>
      <c r="I21" s="3">
        <v>-0.12193995868524241</v>
      </c>
      <c r="J21" s="105">
        <f>SQRT((1/COUNT($A$2:$A$501))*(1+2*SUMSQ(I$2:$I20)))</f>
        <v>0.11252101040461983</v>
      </c>
      <c r="K21" s="105">
        <f>-SQRT((1/COUNT($A$2:$A$501))*(1+2*SUMSQ(I$2:$I20)))</f>
        <v>-0.11252101040461983</v>
      </c>
      <c r="L21" s="3">
        <v>-1.3761296518528969E-2</v>
      </c>
      <c r="M21" s="22">
        <f t="shared" si="0"/>
        <v>7.2547625011001163E-2</v>
      </c>
      <c r="N21" s="22">
        <f t="shared" si="1"/>
        <v>-7.2547625011001163E-2</v>
      </c>
    </row>
    <row r="22" spans="1:14" x14ac:dyDescent="0.3">
      <c r="A22" s="113">
        <v>-9.5102641567838098E-2</v>
      </c>
      <c r="B22" s="15">
        <f t="shared" si="2"/>
        <v>-0.11399283164161104</v>
      </c>
      <c r="C22" s="15"/>
      <c r="D22" s="16"/>
      <c r="E22" s="16"/>
      <c r="I22" s="3">
        <v>-5.3440384216509797E-2</v>
      </c>
      <c r="J22" s="105">
        <f>SQRT((1/COUNT($A$2:$A$501))*(1+2*SUMSQ(I$2:$I21)))</f>
        <v>0.11321438642353357</v>
      </c>
      <c r="K22" s="105">
        <f>-SQRT((1/COUNT($A$2:$A$501))*(1+2*SUMSQ(I$2:$I21)))</f>
        <v>-0.11321438642353357</v>
      </c>
      <c r="L22" s="3">
        <v>9.4846686053760662E-2</v>
      </c>
      <c r="M22" s="22">
        <f t="shared" si="0"/>
        <v>7.2547625011001163E-2</v>
      </c>
      <c r="N22" s="22">
        <f t="shared" si="1"/>
        <v>-7.2547625011001163E-2</v>
      </c>
    </row>
    <row r="23" spans="1:14" x14ac:dyDescent="0.3">
      <c r="A23" s="113">
        <v>7.7978475296566874E-2</v>
      </c>
      <c r="B23" s="15">
        <f t="shared" si="2"/>
        <v>5.9088285222793926E-2</v>
      </c>
      <c r="C23" s="15"/>
      <c r="D23" s="16"/>
      <c r="E23" s="16"/>
      <c r="I23" s="3">
        <v>-2.9217576337808006E-2</v>
      </c>
      <c r="J23" s="105">
        <f>SQRT((1/COUNT($A$2:$A$501))*(1+2*SUMSQ(I$2:$I22)))</f>
        <v>0.11334707376830828</v>
      </c>
      <c r="K23" s="105">
        <f>-SQRT((1/COUNT($A$2:$A$501))*(1+2*SUMSQ(I$2:$I22)))</f>
        <v>-0.11334707376830828</v>
      </c>
      <c r="L23" s="3">
        <v>-1.2315858017588241E-2</v>
      </c>
      <c r="M23" s="22">
        <f t="shared" si="0"/>
        <v>7.2547625011001163E-2</v>
      </c>
      <c r="N23" s="22">
        <f t="shared" si="1"/>
        <v>-7.2547625011001163E-2</v>
      </c>
    </row>
    <row r="24" spans="1:14" x14ac:dyDescent="0.3">
      <c r="A24" s="113">
        <v>0.19846608114797082</v>
      </c>
      <c r="B24" s="15">
        <f t="shared" si="2"/>
        <v>0.17957589107419786</v>
      </c>
      <c r="C24" s="15"/>
      <c r="D24" s="16"/>
      <c r="E24" s="16"/>
      <c r="I24" s="3">
        <v>-3.5827762597101666E-2</v>
      </c>
      <c r="J24" s="105">
        <f>SQRT((1/COUNT($A$2:$A$501))*(1+2*SUMSQ(I$2:$I23)))</f>
        <v>0.113386706001221</v>
      </c>
      <c r="K24" s="105">
        <f>-SQRT((1/COUNT($A$2:$A$501))*(1+2*SUMSQ(I$2:$I23)))</f>
        <v>-0.113386706001221</v>
      </c>
      <c r="L24" s="3">
        <v>-3.7484870642731608E-2</v>
      </c>
      <c r="M24" s="22">
        <f t="shared" si="0"/>
        <v>7.2547625011001163E-2</v>
      </c>
      <c r="N24" s="22">
        <f t="shared" si="1"/>
        <v>-7.2547625011001163E-2</v>
      </c>
    </row>
    <row r="25" spans="1:14" x14ac:dyDescent="0.3">
      <c r="A25" s="113">
        <v>0.19342310028749932</v>
      </c>
      <c r="B25" s="15">
        <f t="shared" si="2"/>
        <v>0.17453291021372636</v>
      </c>
      <c r="C25" s="15"/>
      <c r="D25" s="16"/>
      <c r="E25" s="16"/>
      <c r="I25" s="3">
        <v>6.9377965363077276E-2</v>
      </c>
      <c r="J25" s="105">
        <f>SQRT((1/COUNT($A$2:$A$501))*(1+2*SUMSQ(I$2:$I24)))</f>
        <v>0.11344627352857434</v>
      </c>
      <c r="K25" s="105">
        <f>-SQRT((1/COUNT($A$2:$A$501))*(1+2*SUMSQ(I$2:$I24)))</f>
        <v>-0.11344627352857434</v>
      </c>
      <c r="L25" s="3">
        <v>0.14238085195319669</v>
      </c>
      <c r="M25" s="22">
        <f t="shared" si="0"/>
        <v>7.2547625011001163E-2</v>
      </c>
      <c r="N25" s="22">
        <f t="shared" si="1"/>
        <v>-7.2547625011001163E-2</v>
      </c>
    </row>
    <row r="26" spans="1:14" x14ac:dyDescent="0.3">
      <c r="A26" s="113">
        <v>0.11860106554963323</v>
      </c>
      <c r="B26" s="15">
        <f t="shared" si="2"/>
        <v>9.9710875475860286E-2</v>
      </c>
      <c r="C26" s="15"/>
      <c r="D26" s="16"/>
      <c r="E26" s="16"/>
      <c r="I26" s="3">
        <v>0.11447051838318029</v>
      </c>
      <c r="J26" s="105">
        <f>SQRT((1/COUNT($A$2:$A$501))*(1+2*SUMSQ(I$2:$I25)))</f>
        <v>0.11366935961455236</v>
      </c>
      <c r="K26" s="105">
        <f>-SQRT((1/COUNT($A$2:$A$501))*(1+2*SUMSQ(I$2:$I25)))</f>
        <v>-0.11366935961455236</v>
      </c>
      <c r="L26" s="3">
        <v>4.4256095593266922E-3</v>
      </c>
      <c r="M26" s="22">
        <f t="shared" si="0"/>
        <v>7.2547625011001163E-2</v>
      </c>
      <c r="N26" s="22">
        <f t="shared" si="1"/>
        <v>-7.2547625011001163E-2</v>
      </c>
    </row>
    <row r="27" spans="1:14" x14ac:dyDescent="0.3">
      <c r="A27" s="113">
        <v>-3.9203895701294567E-2</v>
      </c>
      <c r="B27" s="15">
        <f t="shared" si="2"/>
        <v>-5.8094085775067514E-2</v>
      </c>
      <c r="C27" s="15"/>
      <c r="D27" s="16"/>
      <c r="E27" s="16"/>
      <c r="I27" s="3">
        <v>7.811687015024503E-2</v>
      </c>
      <c r="J27" s="105">
        <f>SQRT((1/COUNT($A$2:$A$501))*(1+2*SUMSQ(I$2:$I26)))</f>
        <v>0.11427447173230472</v>
      </c>
      <c r="K27" s="105">
        <f>-SQRT((1/COUNT($A$2:$A$501))*(1+2*SUMSQ(I$2:$I26)))</f>
        <v>-0.11427447173230472</v>
      </c>
      <c r="L27" s="3">
        <v>-5.6979894841780697E-2</v>
      </c>
      <c r="M27" s="22">
        <f t="shared" si="0"/>
        <v>7.2547625011001163E-2</v>
      </c>
      <c r="N27" s="22">
        <f t="shared" si="1"/>
        <v>-7.2547625011001163E-2</v>
      </c>
    </row>
    <row r="28" spans="1:14" x14ac:dyDescent="0.3">
      <c r="A28" s="113">
        <v>-0.17533818167701176</v>
      </c>
      <c r="B28" s="15">
        <f t="shared" si="2"/>
        <v>-0.19422837175078472</v>
      </c>
      <c r="C28" s="15"/>
      <c r="D28" s="16"/>
      <c r="E28" s="16"/>
      <c r="I28" s="3">
        <v>2.7047628618386849E-2</v>
      </c>
      <c r="J28" s="105">
        <f>SQRT((1/COUNT($A$2:$A$501))*(1+2*SUMSQ(I$2:$I27)))</f>
        <v>0.11455517907028197</v>
      </c>
      <c r="K28" s="105">
        <f>-SQRT((1/COUNT($A$2:$A$501))*(1+2*SUMSQ(I$2:$I27)))</f>
        <v>-0.11455517907028197</v>
      </c>
      <c r="L28" s="3">
        <v>-6.7855962397958006E-2</v>
      </c>
      <c r="M28" s="22">
        <f t="shared" si="0"/>
        <v>7.2547625011001163E-2</v>
      </c>
      <c r="N28" s="22">
        <f t="shared" si="1"/>
        <v>-7.2547625011001163E-2</v>
      </c>
    </row>
    <row r="29" spans="1:14" x14ac:dyDescent="0.3">
      <c r="A29" s="113">
        <v>-4.033139490337101E-2</v>
      </c>
      <c r="B29" s="15">
        <f t="shared" si="2"/>
        <v>-5.9221584977143957E-2</v>
      </c>
      <c r="C29" s="15"/>
      <c r="D29" s="16"/>
      <c r="E29" s="16"/>
      <c r="I29" s="3">
        <v>-1.185667113211876E-2</v>
      </c>
      <c r="J29" s="105">
        <f>SQRT((1/COUNT($A$2:$A$501))*(1+2*SUMSQ(I$2:$I28)))</f>
        <v>0.11458878580831147</v>
      </c>
      <c r="K29" s="105">
        <f>-SQRT((1/COUNT($A$2:$A$501))*(1+2*SUMSQ(I$2:$I28)))</f>
        <v>-0.11458878580831147</v>
      </c>
      <c r="L29" s="3">
        <v>-1.324997963370908E-2</v>
      </c>
      <c r="M29" s="22">
        <f t="shared" si="0"/>
        <v>7.2547625011001163E-2</v>
      </c>
      <c r="N29" s="22">
        <f t="shared" si="1"/>
        <v>-7.2547625011001163E-2</v>
      </c>
    </row>
    <row r="30" spans="1:14" x14ac:dyDescent="0.3">
      <c r="A30" s="113">
        <v>7.7072182914932119E-2</v>
      </c>
      <c r="B30" s="15">
        <f t="shared" si="2"/>
        <v>5.8181992841159172E-2</v>
      </c>
      <c r="C30" s="15"/>
      <c r="D30" s="16"/>
      <c r="E30" s="16"/>
      <c r="I30" s="3">
        <v>3.5219824795886832E-2</v>
      </c>
      <c r="J30" s="105">
        <f>SQRT((1/COUNT($A$2:$A$501))*(1+2*SUMSQ(I$2:$I29)))</f>
        <v>0.11459524261217131</v>
      </c>
      <c r="K30" s="105">
        <f>-SQRT((1/COUNT($A$2:$A$501))*(1+2*SUMSQ(I$2:$I29)))</f>
        <v>-0.11459524261217131</v>
      </c>
      <c r="L30" s="3">
        <v>0.10107630227252408</v>
      </c>
      <c r="M30" s="22">
        <f t="shared" si="0"/>
        <v>7.2547625011001163E-2</v>
      </c>
      <c r="N30" s="22">
        <f t="shared" si="1"/>
        <v>-7.2547625011001163E-2</v>
      </c>
    </row>
    <row r="31" spans="1:14" x14ac:dyDescent="0.3">
      <c r="A31" s="113">
        <v>0.18000734962767528</v>
      </c>
      <c r="B31" s="15">
        <f t="shared" si="2"/>
        <v>0.16111715955390232</v>
      </c>
      <c r="C31" s="15"/>
      <c r="D31" s="16"/>
      <c r="E31" s="16"/>
      <c r="I31" s="3">
        <v>4.550949717210831E-2</v>
      </c>
      <c r="J31" s="105">
        <f>SQRT((1/COUNT($A$2:$A$501))*(1+2*SUMSQ(I$2:$I30)))</f>
        <v>0.11465219950359623</v>
      </c>
      <c r="K31" s="105">
        <f>-SQRT((1/COUNT($A$2:$A$501))*(1+2*SUMSQ(I$2:$I30)))</f>
        <v>-0.11465219950359623</v>
      </c>
      <c r="L31" s="3">
        <v>-9.094208254367267E-2</v>
      </c>
      <c r="M31" s="22">
        <f t="shared" si="0"/>
        <v>7.2547625011001163E-2</v>
      </c>
      <c r="N31" s="22">
        <f t="shared" si="1"/>
        <v>-7.2547625011001163E-2</v>
      </c>
    </row>
    <row r="32" spans="1:14" x14ac:dyDescent="0.3">
      <c r="A32" s="113">
        <v>-1.3898945528101669E-2</v>
      </c>
      <c r="B32" s="15">
        <f t="shared" si="2"/>
        <v>-3.2789135601874617E-2</v>
      </c>
      <c r="C32" s="15"/>
      <c r="D32" s="16"/>
      <c r="E32" s="16"/>
      <c r="I32" s="3">
        <v>3.2342700601679084E-2</v>
      </c>
      <c r="J32" s="105">
        <f>SQRT((1/COUNT($A$2:$A$501))*(1+2*SUMSQ(I$2:$I31)))</f>
        <v>0.11474723549836049</v>
      </c>
      <c r="K32" s="105">
        <f>-SQRT((1/COUNT($A$2:$A$501))*(1+2*SUMSQ(I$2:$I31)))</f>
        <v>-0.11474723549836049</v>
      </c>
      <c r="L32" s="3">
        <v>3.0323809880557148E-2</v>
      </c>
      <c r="M32" s="22">
        <f t="shared" si="0"/>
        <v>7.2547625011001163E-2</v>
      </c>
      <c r="N32" s="22">
        <f t="shared" si="1"/>
        <v>-7.2547625011001163E-2</v>
      </c>
    </row>
    <row r="33" spans="1:14" x14ac:dyDescent="0.3">
      <c r="A33" s="113">
        <v>-0.12688773896041305</v>
      </c>
      <c r="B33" s="15">
        <f t="shared" si="2"/>
        <v>-0.14577792903418602</v>
      </c>
      <c r="C33" s="15"/>
      <c r="D33" s="16"/>
      <c r="E33" s="16"/>
      <c r="I33" s="3">
        <v>-3.0920935200686767E-3</v>
      </c>
      <c r="J33" s="105">
        <f>SQRT((1/COUNT($A$2:$A$501))*(1+2*SUMSQ(I$2:$I32)))</f>
        <v>0.11479520508330655</v>
      </c>
      <c r="K33" s="105">
        <f>-SQRT((1/COUNT($A$2:$A$501))*(1+2*SUMSQ(I$2:$I32)))</f>
        <v>-0.11479520508330655</v>
      </c>
      <c r="L33" s="3">
        <v>6.5195935021743277E-4</v>
      </c>
      <c r="M33" s="22">
        <f t="shared" si="0"/>
        <v>7.2547625011001163E-2</v>
      </c>
      <c r="N33" s="22">
        <f t="shared" si="1"/>
        <v>-7.2547625011001163E-2</v>
      </c>
    </row>
    <row r="34" spans="1:14" x14ac:dyDescent="0.3">
      <c r="A34" s="113">
        <v>-7.2948970684835412E-2</v>
      </c>
      <c r="B34" s="15">
        <f t="shared" si="2"/>
        <v>-9.183916075860836E-2</v>
      </c>
      <c r="C34" s="15"/>
      <c r="D34" s="16"/>
      <c r="E34" s="16"/>
      <c r="I34" s="3">
        <v>-7.4156257730153052E-2</v>
      </c>
      <c r="J34" s="105">
        <f>SQRT((1/COUNT($A$2:$A$501))*(1+2*SUMSQ(I$2:$I33)))</f>
        <v>0.11479564343941509</v>
      </c>
      <c r="K34" s="105">
        <f>-SQRT((1/COUNT($A$2:$A$501))*(1+2*SUMSQ(I$2:$I33)))</f>
        <v>-0.11479564343941509</v>
      </c>
      <c r="L34" s="3">
        <v>-8.0632439879281523E-2</v>
      </c>
      <c r="M34" s="22">
        <f t="shared" si="0"/>
        <v>7.2547625011001163E-2</v>
      </c>
      <c r="N34" s="22">
        <f t="shared" si="1"/>
        <v>-7.2547625011001163E-2</v>
      </c>
    </row>
    <row r="35" spans="1:14" x14ac:dyDescent="0.3">
      <c r="A35" s="113">
        <v>-8.5031536764418769E-2</v>
      </c>
      <c r="B35" s="15">
        <f t="shared" si="2"/>
        <v>-0.10392172683819172</v>
      </c>
      <c r="C35" s="15"/>
      <c r="D35" s="16"/>
      <c r="E35" s="16"/>
      <c r="I35" s="3">
        <v>-0.1030531052382031</v>
      </c>
      <c r="J35" s="105">
        <f>SQRT((1/COUNT($A$2:$A$501))*(1+2*SUMSQ(I$2:$I34)))</f>
        <v>0.11504749257608111</v>
      </c>
      <c r="K35" s="105">
        <f>-SQRT((1/COUNT($A$2:$A$501))*(1+2*SUMSQ(I$2:$I34)))</f>
        <v>-0.11504749257608111</v>
      </c>
      <c r="L35" s="3">
        <v>-3.5449096104497084E-2</v>
      </c>
      <c r="M35" s="22">
        <f t="shared" si="0"/>
        <v>7.2547625011001163E-2</v>
      </c>
      <c r="N35" s="22">
        <f t="shared" si="1"/>
        <v>-7.2547625011001163E-2</v>
      </c>
    </row>
    <row r="36" spans="1:14" x14ac:dyDescent="0.3">
      <c r="A36" s="113">
        <v>-6.2081168051677738E-2</v>
      </c>
      <c r="B36" s="15">
        <f t="shared" si="2"/>
        <v>-8.0971358125450685E-2</v>
      </c>
      <c r="C36" s="15"/>
      <c r="D36" s="16"/>
      <c r="E36" s="16"/>
      <c r="I36" s="3">
        <v>-8.3881436093512785E-2</v>
      </c>
      <c r="J36" s="105">
        <f>SQRT((1/COUNT($A$2:$A$501))*(1+2*SUMSQ(I$2:$I35)))</f>
        <v>0.11553230897223707</v>
      </c>
      <c r="K36" s="105">
        <f>-SQRT((1/COUNT($A$2:$A$501))*(1+2*SUMSQ(I$2:$I35)))</f>
        <v>-0.11553230897223707</v>
      </c>
      <c r="L36" s="3">
        <v>-9.5457933834921273E-3</v>
      </c>
      <c r="M36" s="22">
        <f t="shared" si="0"/>
        <v>7.2547625011001163E-2</v>
      </c>
      <c r="N36" s="22">
        <f t="shared" si="1"/>
        <v>-7.2547625011001163E-2</v>
      </c>
    </row>
    <row r="37" spans="1:14" x14ac:dyDescent="0.3">
      <c r="A37" s="113">
        <v>0.1021287227184331</v>
      </c>
      <c r="B37" s="15">
        <f t="shared" si="2"/>
        <v>8.3238532644660149E-2</v>
      </c>
      <c r="C37" s="15"/>
      <c r="D37" s="16"/>
      <c r="E37" s="16"/>
      <c r="I37" s="3">
        <v>-9.5426894718530178E-2</v>
      </c>
      <c r="J37" s="105">
        <f>SQRT((1/COUNT($A$2:$A$501))*(1+2*SUMSQ(I$2:$I36)))</f>
        <v>0.11585239996534942</v>
      </c>
      <c r="K37" s="105">
        <f>-SQRT((1/COUNT($A$2:$A$501))*(1+2*SUMSQ(I$2:$I36)))</f>
        <v>-0.11585239996534942</v>
      </c>
      <c r="L37" s="3">
        <v>-4.7501524349874438E-2</v>
      </c>
      <c r="M37" s="22">
        <f t="shared" si="0"/>
        <v>7.2547625011001163E-2</v>
      </c>
      <c r="N37" s="22">
        <f t="shared" si="1"/>
        <v>-7.2547625011001163E-2</v>
      </c>
    </row>
    <row r="38" spans="1:14" x14ac:dyDescent="0.3">
      <c r="A38" s="113">
        <v>0.18462741594753229</v>
      </c>
      <c r="B38" s="15">
        <f t="shared" si="2"/>
        <v>0.16573722587375933</v>
      </c>
      <c r="C38" s="15"/>
      <c r="D38" s="16"/>
      <c r="E38" s="16"/>
      <c r="I38" s="3">
        <v>-2.968481475930505E-2</v>
      </c>
      <c r="J38" s="105">
        <f>SQRT((1/COUNT($A$2:$A$501))*(1+2*SUMSQ(I$2:$I37)))</f>
        <v>0.11626536150322106</v>
      </c>
      <c r="K38" s="105">
        <f>-SQRT((1/COUNT($A$2:$A$501))*(1+2*SUMSQ(I$2:$I37)))</f>
        <v>-0.11626536150322106</v>
      </c>
      <c r="L38" s="3">
        <v>8.56117997111462E-2</v>
      </c>
      <c r="M38" s="22">
        <f t="shared" si="0"/>
        <v>7.2547625011001163E-2</v>
      </c>
      <c r="N38" s="22">
        <f t="shared" si="1"/>
        <v>-7.2547625011001163E-2</v>
      </c>
    </row>
    <row r="39" spans="1:14" x14ac:dyDescent="0.3">
      <c r="A39" s="113">
        <v>-2.9619253913485633E-2</v>
      </c>
      <c r="B39" s="15">
        <f t="shared" si="2"/>
        <v>-4.850944398725858E-2</v>
      </c>
      <c r="C39" s="15"/>
      <c r="D39" s="16"/>
      <c r="E39" s="16"/>
      <c r="I39" s="3">
        <v>2.4939667536580522E-2</v>
      </c>
      <c r="J39" s="105">
        <f>SQRT((1/COUNT($A$2:$A$501))*(1+2*SUMSQ(I$2:$I38)))</f>
        <v>0.11630524472707644</v>
      </c>
      <c r="K39" s="105">
        <f>-SQRT((1/COUNT($A$2:$A$501))*(1+2*SUMSQ(I$2:$I38)))</f>
        <v>-0.11630524472707644</v>
      </c>
      <c r="L39" s="3">
        <v>3.4033943991666198E-2</v>
      </c>
      <c r="M39" s="22">
        <f t="shared" si="0"/>
        <v>7.2547625011001163E-2</v>
      </c>
      <c r="N39" s="22">
        <f t="shared" si="1"/>
        <v>-7.2547625011001163E-2</v>
      </c>
    </row>
    <row r="40" spans="1:14" x14ac:dyDescent="0.3">
      <c r="A40" s="113">
        <v>0.11114521290829549</v>
      </c>
      <c r="B40" s="15">
        <f t="shared" si="2"/>
        <v>9.225502283452254E-2</v>
      </c>
      <c r="C40" s="15"/>
      <c r="D40" s="16"/>
      <c r="E40" s="16"/>
      <c r="I40" s="3">
        <v>3.6676373450428276E-2</v>
      </c>
      <c r="J40" s="105">
        <f>SQRT((1/COUNT($A$2:$A$501))*(1+2*SUMSQ(I$2:$I39)))</f>
        <v>0.11633338808261927</v>
      </c>
      <c r="K40" s="105">
        <f>-SQRT((1/COUNT($A$2:$A$501))*(1+2*SUMSQ(I$2:$I39)))</f>
        <v>-0.11633338808261927</v>
      </c>
      <c r="L40" s="3">
        <v>1.9125198877835484E-2</v>
      </c>
      <c r="M40" s="22">
        <f t="shared" si="0"/>
        <v>7.2547625011001163E-2</v>
      </c>
      <c r="N40" s="22">
        <f t="shared" si="1"/>
        <v>-7.2547625011001163E-2</v>
      </c>
    </row>
    <row r="41" spans="1:14" x14ac:dyDescent="0.3">
      <c r="A41" s="113">
        <v>-4.6408689131349101E-2</v>
      </c>
      <c r="B41" s="15">
        <f t="shared" si="2"/>
        <v>-6.5298879205122048E-2</v>
      </c>
      <c r="C41" s="15"/>
      <c r="D41" s="16"/>
      <c r="E41" s="16"/>
      <c r="I41" s="3">
        <v>4.2317820569823597E-2</v>
      </c>
      <c r="J41" s="105">
        <f>SQRT((1/COUNT($A$2:$A$501))*(1+2*SUMSQ(I$2:$I40)))</f>
        <v>0.11639422976897361</v>
      </c>
      <c r="K41" s="105">
        <f>-SQRT((1/COUNT($A$2:$A$501))*(1+2*SUMSQ(I$2:$I40)))</f>
        <v>-0.11639422976897361</v>
      </c>
      <c r="L41" s="3">
        <v>5.4717554528209034E-2</v>
      </c>
      <c r="M41" s="22">
        <f t="shared" si="0"/>
        <v>7.2547625011001163E-2</v>
      </c>
      <c r="N41" s="22">
        <f t="shared" si="1"/>
        <v>-7.2547625011001163E-2</v>
      </c>
    </row>
    <row r="42" spans="1:14" x14ac:dyDescent="0.3">
      <c r="A42" s="113">
        <v>7.0924476733491559E-3</v>
      </c>
      <c r="B42" s="15">
        <f t="shared" si="2"/>
        <v>-1.1797742400423791E-2</v>
      </c>
      <c r="C42" s="15"/>
      <c r="D42" s="16"/>
      <c r="E42" s="16"/>
      <c r="I42" s="3">
        <v>5.315104346024354E-2</v>
      </c>
      <c r="J42" s="105">
        <f>SQRT((1/COUNT($A$2:$A$501))*(1+2*SUMSQ(I$2:$I41)))</f>
        <v>0.1164751785923543</v>
      </c>
      <c r="K42" s="105">
        <f>-SQRT((1/COUNT($A$2:$A$501))*(1+2*SUMSQ(I$2:$I41)))</f>
        <v>-0.1164751785923543</v>
      </c>
      <c r="L42" s="3">
        <v>3.1857062194429416E-2</v>
      </c>
      <c r="M42" s="22">
        <f t="shared" si="0"/>
        <v>7.2547625011001163E-2</v>
      </c>
      <c r="N42" s="22">
        <f t="shared" si="1"/>
        <v>-7.2547625011001163E-2</v>
      </c>
    </row>
    <row r="43" spans="1:14" x14ac:dyDescent="0.3">
      <c r="A43" s="113">
        <v>0.13202553751641033</v>
      </c>
      <c r="B43" s="15">
        <f t="shared" si="2"/>
        <v>0.11313534744263738</v>
      </c>
      <c r="C43" s="15"/>
      <c r="D43" s="16"/>
      <c r="E43" s="16"/>
      <c r="I43" s="3">
        <v>9.9367517064848421E-2</v>
      </c>
      <c r="J43" s="105">
        <f>SQRT((1/COUNT($A$2:$A$501))*(1+2*SUMSQ(I$2:$I42)))</f>
        <v>0.11660276335501304</v>
      </c>
      <c r="K43" s="105">
        <f>-SQRT((1/COUNT($A$2:$A$501))*(1+2*SUMSQ(I$2:$I42)))</f>
        <v>-0.11660276335501304</v>
      </c>
      <c r="L43" s="3">
        <v>1.7947300547429483E-2</v>
      </c>
      <c r="M43" s="22">
        <f t="shared" si="0"/>
        <v>7.2547625011001163E-2</v>
      </c>
      <c r="N43" s="22">
        <f t="shared" si="1"/>
        <v>-7.2547625011001163E-2</v>
      </c>
    </row>
    <row r="44" spans="1:14" x14ac:dyDescent="0.3">
      <c r="A44" s="113">
        <v>0.14057123733278631</v>
      </c>
      <c r="B44" s="15">
        <f t="shared" si="2"/>
        <v>0.12168104725901337</v>
      </c>
      <c r="C44" s="15"/>
      <c r="D44" s="16"/>
      <c r="E44" s="16"/>
      <c r="I44" s="3">
        <v>0.11457806575653383</v>
      </c>
      <c r="J44" s="105">
        <f>SQRT((1/COUNT($A$2:$A$501))*(1+2*SUMSQ(I$2:$I43)))</f>
        <v>0.11704759821452865</v>
      </c>
      <c r="K44" s="105">
        <f>-SQRT((1/COUNT($A$2:$A$501))*(1+2*SUMSQ(I$2:$I43)))</f>
        <v>-0.11704759821452865</v>
      </c>
      <c r="L44" s="3">
        <v>-2.7492394459921694E-2</v>
      </c>
      <c r="M44" s="22">
        <f t="shared" si="0"/>
        <v>7.2547625011001163E-2</v>
      </c>
      <c r="N44" s="22">
        <f t="shared" si="1"/>
        <v>-7.2547625011001163E-2</v>
      </c>
    </row>
    <row r="45" spans="1:14" x14ac:dyDescent="0.3">
      <c r="A45" s="113">
        <v>3.5981090761847412E-2</v>
      </c>
      <c r="B45" s="15">
        <f t="shared" si="2"/>
        <v>1.7090900688074465E-2</v>
      </c>
      <c r="C45" s="15"/>
      <c r="D45" s="16"/>
      <c r="E45" s="16"/>
      <c r="I45" s="3">
        <v>4.493743998751705E-2</v>
      </c>
      <c r="J45" s="105">
        <f>SQRT((1/COUNT($A$2:$A$501))*(1+2*SUMSQ(I$2:$I44)))</f>
        <v>0.11763643620528164</v>
      </c>
      <c r="K45" s="105">
        <f>-SQRT((1/COUNT($A$2:$A$501))*(1+2*SUMSQ(I$2:$I44)))</f>
        <v>-0.11763643620528164</v>
      </c>
      <c r="L45" s="3">
        <v>-7.7357161735209026E-2</v>
      </c>
      <c r="M45" s="22">
        <f t="shared" si="0"/>
        <v>7.2547625011001163E-2</v>
      </c>
      <c r="N45" s="22">
        <f t="shared" si="1"/>
        <v>-7.2547625011001163E-2</v>
      </c>
    </row>
    <row r="46" spans="1:14" x14ac:dyDescent="0.3">
      <c r="A46" s="113">
        <v>0.16812411312090392</v>
      </c>
      <c r="B46" s="15">
        <f t="shared" si="2"/>
        <v>0.14923392304713096</v>
      </c>
      <c r="C46" s="15"/>
      <c r="D46" s="16"/>
      <c r="E46" s="16"/>
      <c r="I46" s="3">
        <v>-2.5517700172732311E-3</v>
      </c>
      <c r="J46" s="105">
        <f>SQRT((1/COUNT($A$2:$A$501))*(1+2*SUMSQ(I$2:$I45)))</f>
        <v>0.11772675008837268</v>
      </c>
      <c r="K46" s="105">
        <f>-SQRT((1/COUNT($A$2:$A$501))*(1+2*SUMSQ(I$2:$I45)))</f>
        <v>-0.11772675008837268</v>
      </c>
      <c r="L46" s="3">
        <v>9.7733993762485934E-3</v>
      </c>
      <c r="M46" s="22">
        <f t="shared" si="0"/>
        <v>7.2547625011001163E-2</v>
      </c>
      <c r="N46" s="22">
        <f t="shared" si="1"/>
        <v>-7.2547625011001163E-2</v>
      </c>
    </row>
    <row r="47" spans="1:14" x14ac:dyDescent="0.3">
      <c r="A47" s="113">
        <v>0.19162281992922581</v>
      </c>
      <c r="B47" s="15">
        <f t="shared" si="2"/>
        <v>0.17273262985545285</v>
      </c>
      <c r="C47" s="15"/>
      <c r="D47" s="16"/>
      <c r="E47" s="16"/>
      <c r="I47" s="3">
        <v>-5.4595052790047768E-2</v>
      </c>
      <c r="J47" s="105">
        <f>SQRT((1/COUNT($A$2:$A$501))*(1+2*SUMSQ(I$2:$I46)))</f>
        <v>0.11772704119612255</v>
      </c>
      <c r="K47" s="105">
        <f>-SQRT((1/COUNT($A$2:$A$501))*(1+2*SUMSQ(I$2:$I46)))</f>
        <v>-0.11772704119612255</v>
      </c>
      <c r="L47" s="3">
        <v>-0.10019177595246284</v>
      </c>
      <c r="M47" s="22">
        <f t="shared" si="0"/>
        <v>7.2547625011001163E-2</v>
      </c>
      <c r="N47" s="22">
        <f t="shared" si="1"/>
        <v>-7.2547625011001163E-2</v>
      </c>
    </row>
    <row r="48" spans="1:14" x14ac:dyDescent="0.3">
      <c r="A48" s="113">
        <v>0.16894183584456246</v>
      </c>
      <c r="B48" s="15">
        <f t="shared" si="2"/>
        <v>0.15005164577078953</v>
      </c>
      <c r="C48" s="15"/>
      <c r="D48" s="16"/>
      <c r="E48" s="16"/>
      <c r="I48" s="3">
        <v>-9.272293263858862E-2</v>
      </c>
      <c r="J48" s="105">
        <f>SQRT((1/COUNT($A$2:$A$501))*(1+2*SUMSQ(I$2:$I47)))</f>
        <v>0.11786021879303663</v>
      </c>
      <c r="K48" s="105">
        <f>-SQRT((1/COUNT($A$2:$A$501))*(1+2*SUMSQ(I$2:$I47)))</f>
        <v>-0.11786021879303663</v>
      </c>
      <c r="L48" s="3">
        <v>-3.6078664427018119E-2</v>
      </c>
      <c r="M48" s="22">
        <f t="shared" si="0"/>
        <v>7.2547625011001163E-2</v>
      </c>
      <c r="N48" s="22">
        <f t="shared" si="1"/>
        <v>-7.2547625011001163E-2</v>
      </c>
    </row>
    <row r="49" spans="1:14" x14ac:dyDescent="0.3">
      <c r="A49" s="113">
        <v>0.23424885714206423</v>
      </c>
      <c r="B49" s="15">
        <f t="shared" si="2"/>
        <v>0.21535866706829127</v>
      </c>
      <c r="C49" s="15"/>
      <c r="D49" s="16"/>
      <c r="E49" s="16"/>
      <c r="I49" s="3">
        <v>-0.12006944511973992</v>
      </c>
      <c r="J49" s="105">
        <f>SQRT((1/COUNT($A$2:$A$501))*(1+2*SUMSQ(I$2:$I48)))</f>
        <v>0.1182435267511229</v>
      </c>
      <c r="K49" s="105">
        <f>-SQRT((1/COUNT($A$2:$A$501))*(1+2*SUMSQ(I$2:$I48)))</f>
        <v>-0.1182435267511229</v>
      </c>
      <c r="L49" s="3">
        <v>-3.6530294985426918E-2</v>
      </c>
      <c r="M49" s="22">
        <f t="shared" si="0"/>
        <v>7.2547625011001163E-2</v>
      </c>
      <c r="N49" s="22">
        <f t="shared" si="1"/>
        <v>-7.2547625011001163E-2</v>
      </c>
    </row>
    <row r="50" spans="1:14" x14ac:dyDescent="0.3">
      <c r="A50" s="113">
        <v>2.182490326013875E-2</v>
      </c>
      <c r="B50" s="15">
        <f t="shared" si="2"/>
        <v>2.9347131863658067E-3</v>
      </c>
      <c r="C50" s="15"/>
      <c r="D50" s="16"/>
      <c r="E50" s="16"/>
      <c r="I50" s="3">
        <v>-0.1538279691377199</v>
      </c>
      <c r="J50" s="105">
        <f>SQRT((1/COUNT($A$2:$A$501))*(1+2*SUMSQ(I$2:$I49)))</f>
        <v>0.1188834978328738</v>
      </c>
      <c r="K50" s="105">
        <f>-SQRT((1/COUNT($A$2:$A$501))*(1+2*SUMSQ(I$2:$I49)))</f>
        <v>-0.1188834978328738</v>
      </c>
      <c r="L50" s="3">
        <v>-5.3631199008554842E-2</v>
      </c>
      <c r="M50" s="22">
        <f t="shared" si="0"/>
        <v>7.2547625011001163E-2</v>
      </c>
      <c r="N50" s="22">
        <f t="shared" si="1"/>
        <v>-7.2547625011001163E-2</v>
      </c>
    </row>
    <row r="51" spans="1:14" x14ac:dyDescent="0.3">
      <c r="A51" s="113">
        <v>-8.1371144934725748E-2</v>
      </c>
      <c r="B51" s="15">
        <f t="shared" si="2"/>
        <v>-0.10026133500849869</v>
      </c>
      <c r="C51" s="15"/>
      <c r="D51" s="16"/>
      <c r="E51" s="16"/>
      <c r="I51" s="3">
        <v>-9.5627666924009702E-2</v>
      </c>
      <c r="J51" s="105">
        <f>SQRT((1/COUNT($A$2:$A$501))*(1+2*SUMSQ(I$2:$I50)))</f>
        <v>0.11992652221923362</v>
      </c>
      <c r="K51" s="105">
        <f>-SQRT((1/COUNT($A$2:$A$501))*(1+2*SUMSQ(I$2:$I50)))</f>
        <v>-0.11992652221923362</v>
      </c>
      <c r="L51" s="3">
        <v>7.436119257382251E-2</v>
      </c>
      <c r="M51" s="22">
        <f t="shared" si="0"/>
        <v>7.2547625011001163E-2</v>
      </c>
      <c r="N51" s="22">
        <f t="shared" si="1"/>
        <v>-7.2547625011001163E-2</v>
      </c>
    </row>
    <row r="52" spans="1:14" x14ac:dyDescent="0.3">
      <c r="A52" s="113">
        <v>-0.17014789224967708</v>
      </c>
      <c r="B52" s="15">
        <f t="shared" si="2"/>
        <v>-0.18903808232345004</v>
      </c>
      <c r="C52" s="15"/>
      <c r="D52" s="16"/>
      <c r="E52" s="16"/>
      <c r="I52" s="90"/>
    </row>
    <row r="53" spans="1:14" x14ac:dyDescent="0.3">
      <c r="A53" s="113">
        <v>-7.3930674189518264E-2</v>
      </c>
      <c r="B53" s="15">
        <f t="shared" si="2"/>
        <v>-9.2820864263291211E-2</v>
      </c>
      <c r="C53" s="15"/>
      <c r="D53" s="16"/>
      <c r="E53" s="16"/>
      <c r="I53" s="90"/>
    </row>
    <row r="54" spans="1:14" x14ac:dyDescent="0.3">
      <c r="A54" s="113">
        <v>-0.15858360806901084</v>
      </c>
      <c r="B54" s="15">
        <f t="shared" si="2"/>
        <v>-0.1774737981427838</v>
      </c>
      <c r="C54" s="15"/>
      <c r="D54" s="16"/>
      <c r="E54" s="16"/>
      <c r="I54" s="90"/>
    </row>
    <row r="55" spans="1:14" x14ac:dyDescent="0.3">
      <c r="A55" s="113">
        <v>3.7780745193073617E-2</v>
      </c>
      <c r="B55" s="15">
        <f t="shared" si="2"/>
        <v>1.889055511930067E-2</v>
      </c>
      <c r="C55" s="15"/>
      <c r="D55" s="16"/>
      <c r="E55" s="16"/>
      <c r="I55" s="90"/>
    </row>
    <row r="56" spans="1:14" x14ac:dyDescent="0.3">
      <c r="A56" s="113">
        <v>5.2177357579461736E-2</v>
      </c>
      <c r="B56" s="15">
        <f t="shared" si="2"/>
        <v>3.3287167505688789E-2</v>
      </c>
      <c r="C56" s="15"/>
      <c r="D56" s="16"/>
      <c r="E56" s="16"/>
      <c r="I56" s="90"/>
    </row>
    <row r="57" spans="1:14" x14ac:dyDescent="0.3">
      <c r="A57" s="113">
        <v>-6.2378541762266204E-2</v>
      </c>
      <c r="B57" s="15">
        <f t="shared" si="2"/>
        <v>-8.1268731836039151E-2</v>
      </c>
      <c r="C57" s="15"/>
      <c r="D57" s="16"/>
      <c r="E57" s="16"/>
      <c r="I57" s="90"/>
    </row>
    <row r="58" spans="1:14" x14ac:dyDescent="0.3">
      <c r="A58" s="113">
        <v>-4.4646505303971296E-2</v>
      </c>
      <c r="B58" s="15">
        <f t="shared" si="2"/>
        <v>-6.3536695377744243E-2</v>
      </c>
      <c r="C58" s="15"/>
      <c r="D58" s="16"/>
      <c r="E58" s="16"/>
      <c r="I58" s="90"/>
    </row>
    <row r="59" spans="1:14" x14ac:dyDescent="0.3">
      <c r="A59" s="113">
        <v>8.1398992996125852E-2</v>
      </c>
      <c r="B59" s="15">
        <f t="shared" si="2"/>
        <v>6.2508802922352905E-2</v>
      </c>
      <c r="C59" s="15"/>
      <c r="D59" s="16"/>
      <c r="E59" s="16"/>
      <c r="I59" s="90"/>
    </row>
    <row r="60" spans="1:14" x14ac:dyDescent="0.3">
      <c r="A60" s="113">
        <v>-6.2345970767433645E-2</v>
      </c>
      <c r="B60" s="15">
        <f t="shared" si="2"/>
        <v>-8.1236160841206592E-2</v>
      </c>
      <c r="C60" s="15"/>
      <c r="D60" s="16"/>
      <c r="E60" s="16"/>
      <c r="I60" s="90"/>
    </row>
    <row r="61" spans="1:14" x14ac:dyDescent="0.3">
      <c r="A61" s="113">
        <v>-9.4653854377114266E-2</v>
      </c>
      <c r="B61" s="15">
        <f t="shared" si="2"/>
        <v>-0.11354404445088721</v>
      </c>
      <c r="C61" s="15"/>
      <c r="D61" s="16"/>
      <c r="E61" s="16"/>
      <c r="I61" s="90"/>
    </row>
    <row r="62" spans="1:14" x14ac:dyDescent="0.3">
      <c r="A62" s="113">
        <v>-9.5891810355240192E-2</v>
      </c>
      <c r="B62" s="15">
        <f t="shared" si="2"/>
        <v>-0.11478200042901314</v>
      </c>
      <c r="C62" s="15"/>
      <c r="D62" s="16"/>
      <c r="E62" s="16"/>
      <c r="I62" s="90"/>
    </row>
    <row r="63" spans="1:14" x14ac:dyDescent="0.3">
      <c r="A63" s="113">
        <v>-0.20173709225421077</v>
      </c>
      <c r="B63" s="15">
        <f t="shared" si="2"/>
        <v>-0.22062728232798373</v>
      </c>
      <c r="C63" s="15"/>
      <c r="D63" s="16"/>
      <c r="E63" s="16"/>
      <c r="I63" s="90"/>
    </row>
    <row r="64" spans="1:14" x14ac:dyDescent="0.3">
      <c r="A64" s="113">
        <v>-0.27236029905655545</v>
      </c>
      <c r="B64" s="15">
        <f t="shared" si="2"/>
        <v>-0.29125048913032842</v>
      </c>
      <c r="C64" s="15"/>
      <c r="D64" s="16"/>
      <c r="E64" s="16"/>
      <c r="I64" s="90"/>
    </row>
    <row r="65" spans="1:9" x14ac:dyDescent="0.3">
      <c r="A65" s="113">
        <v>-0.31165960242550794</v>
      </c>
      <c r="B65" s="15">
        <f t="shared" si="2"/>
        <v>-0.3305497924992809</v>
      </c>
      <c r="C65" s="15"/>
      <c r="D65" s="16"/>
      <c r="E65" s="16"/>
      <c r="I65" s="90"/>
    </row>
    <row r="66" spans="1:9" x14ac:dyDescent="0.3">
      <c r="A66" s="113">
        <v>-0.13476195333084462</v>
      </c>
      <c r="B66" s="15">
        <f t="shared" si="2"/>
        <v>-0.15365214340461758</v>
      </c>
      <c r="C66" s="15"/>
      <c r="D66" s="16"/>
      <c r="E66" s="16"/>
      <c r="I66" s="90"/>
    </row>
    <row r="67" spans="1:9" x14ac:dyDescent="0.3">
      <c r="A67" s="113">
        <v>2.2385641135453938E-2</v>
      </c>
      <c r="B67" s="15">
        <f t="shared" si="2"/>
        <v>3.4954510616809903E-3</v>
      </c>
      <c r="C67" s="15"/>
      <c r="D67" s="16"/>
      <c r="E67" s="16"/>
      <c r="I67" s="90"/>
    </row>
    <row r="68" spans="1:9" x14ac:dyDescent="0.3">
      <c r="A68" s="113">
        <v>-1.0471049518688824E-2</v>
      </c>
      <c r="B68" s="15">
        <f t="shared" ref="B68:B131" si="3">A68-($E$7+$E$2*A67-$E$3*B67)</f>
        <v>-2.9361239592461771E-2</v>
      </c>
      <c r="C68" s="15"/>
      <c r="D68" s="16"/>
      <c r="E68" s="16"/>
    </row>
    <row r="69" spans="1:9" x14ac:dyDescent="0.3">
      <c r="A69" s="113">
        <v>-7.9944589144568701E-2</v>
      </c>
      <c r="B69" s="15">
        <f t="shared" si="3"/>
        <v>-9.8834779218341648E-2</v>
      </c>
      <c r="C69" s="15"/>
      <c r="D69" s="16"/>
      <c r="E69" s="16"/>
    </row>
    <row r="70" spans="1:9" x14ac:dyDescent="0.3">
      <c r="A70" s="113">
        <v>3.0276575860841426E-2</v>
      </c>
      <c r="B70" s="15">
        <f t="shared" si="3"/>
        <v>1.1386385787068479E-2</v>
      </c>
      <c r="C70" s="15"/>
      <c r="D70" s="16"/>
      <c r="E70" s="16"/>
    </row>
    <row r="71" spans="1:9" x14ac:dyDescent="0.3">
      <c r="A71" s="113">
        <v>0.15449495646248046</v>
      </c>
      <c r="B71" s="15">
        <f t="shared" si="3"/>
        <v>0.1356047663887075</v>
      </c>
      <c r="C71" s="15"/>
      <c r="D71" s="16"/>
      <c r="E71" s="16"/>
    </row>
    <row r="72" spans="1:9" x14ac:dyDescent="0.3">
      <c r="A72" s="113">
        <v>0.15148692472772307</v>
      </c>
      <c r="B72" s="15">
        <f t="shared" si="3"/>
        <v>0.13259673465395011</v>
      </c>
      <c r="C72" s="15"/>
      <c r="D72" s="16"/>
      <c r="E72" s="16"/>
    </row>
    <row r="73" spans="1:9" x14ac:dyDescent="0.3">
      <c r="A73" s="113">
        <v>0.20098246461560398</v>
      </c>
      <c r="B73" s="15">
        <f t="shared" si="3"/>
        <v>0.18209227454183102</v>
      </c>
      <c r="C73" s="15"/>
      <c r="D73" s="16"/>
      <c r="E73" s="16"/>
    </row>
    <row r="74" spans="1:9" x14ac:dyDescent="0.3">
      <c r="A74" s="113">
        <v>0.18546308938346501</v>
      </c>
      <c r="B74" s="15">
        <f t="shared" si="3"/>
        <v>0.16657289930969205</v>
      </c>
      <c r="C74" s="15"/>
      <c r="D74" s="16"/>
      <c r="E74" s="16"/>
    </row>
    <row r="75" spans="1:9" x14ac:dyDescent="0.3">
      <c r="A75" s="113">
        <v>0.11839612926378607</v>
      </c>
      <c r="B75" s="15">
        <f t="shared" si="3"/>
        <v>9.9505939190013118E-2</v>
      </c>
      <c r="C75" s="15"/>
      <c r="D75" s="16"/>
      <c r="E75" s="16"/>
    </row>
    <row r="76" spans="1:9" x14ac:dyDescent="0.3">
      <c r="A76" s="113">
        <v>4.3345505223617353E-2</v>
      </c>
      <c r="B76" s="15">
        <f t="shared" si="3"/>
        <v>2.4455315149844406E-2</v>
      </c>
      <c r="C76" s="15"/>
      <c r="D76" s="16"/>
      <c r="E76" s="16"/>
    </row>
    <row r="77" spans="1:9" x14ac:dyDescent="0.3">
      <c r="A77" s="113">
        <v>0.12205215510097189</v>
      </c>
      <c r="B77" s="15">
        <f t="shared" si="3"/>
        <v>0.10316196502719895</v>
      </c>
      <c r="C77" s="15"/>
      <c r="D77" s="16"/>
      <c r="E77" s="16"/>
    </row>
    <row r="78" spans="1:9" x14ac:dyDescent="0.3">
      <c r="A78" s="113">
        <v>-6.405675669274391E-2</v>
      </c>
      <c r="B78" s="15">
        <f t="shared" si="3"/>
        <v>-8.2946946766516857E-2</v>
      </c>
      <c r="C78" s="15"/>
      <c r="D78" s="16"/>
      <c r="E78" s="16"/>
    </row>
    <row r="79" spans="1:9" x14ac:dyDescent="0.3">
      <c r="A79" s="113">
        <v>-4.248208979768342E-2</v>
      </c>
      <c r="B79" s="15">
        <f t="shared" si="3"/>
        <v>-6.1372279871456367E-2</v>
      </c>
      <c r="C79" s="15"/>
      <c r="D79" s="16"/>
      <c r="E79" s="16"/>
    </row>
    <row r="80" spans="1:9" x14ac:dyDescent="0.3">
      <c r="A80" s="113">
        <v>6.3829508880206109E-2</v>
      </c>
      <c r="B80" s="15">
        <f t="shared" si="3"/>
        <v>4.4939318806433162E-2</v>
      </c>
      <c r="C80" s="15"/>
      <c r="D80" s="16"/>
      <c r="E80" s="16"/>
    </row>
    <row r="81" spans="1:5" x14ac:dyDescent="0.3">
      <c r="A81" s="113">
        <v>-1.3822330049425235E-2</v>
      </c>
      <c r="B81" s="15">
        <f t="shared" si="3"/>
        <v>-3.2712520123198183E-2</v>
      </c>
      <c r="C81" s="15"/>
      <c r="D81" s="16"/>
      <c r="E81" s="16"/>
    </row>
    <row r="82" spans="1:5" x14ac:dyDescent="0.3">
      <c r="A82" s="113">
        <v>-1.6114975737163695E-2</v>
      </c>
      <c r="B82" s="15">
        <f t="shared" si="3"/>
        <v>-3.5005165810936642E-2</v>
      </c>
      <c r="C82" s="15"/>
      <c r="D82" s="16"/>
      <c r="E82" s="16"/>
    </row>
    <row r="83" spans="1:5" x14ac:dyDescent="0.3">
      <c r="A83" s="113">
        <v>-5.9662009832573304E-2</v>
      </c>
      <c r="B83" s="15">
        <f t="shared" si="3"/>
        <v>-7.8552199906346251E-2</v>
      </c>
      <c r="C83" s="15"/>
      <c r="D83" s="16"/>
      <c r="E83" s="16"/>
    </row>
    <row r="84" spans="1:5" x14ac:dyDescent="0.3">
      <c r="A84" s="113">
        <v>-4.0165525825530679E-5</v>
      </c>
      <c r="B84" s="15">
        <f t="shared" si="3"/>
        <v>-1.8930355599598478E-2</v>
      </c>
      <c r="C84" s="15"/>
      <c r="D84" s="16"/>
      <c r="E84" s="16"/>
    </row>
    <row r="85" spans="1:5" x14ac:dyDescent="0.3">
      <c r="A85" s="113">
        <v>5.4528175403283363E-2</v>
      </c>
      <c r="B85" s="15">
        <f t="shared" si="3"/>
        <v>3.5637985329510416E-2</v>
      </c>
      <c r="C85" s="15"/>
      <c r="D85" s="16"/>
      <c r="E85" s="16"/>
    </row>
    <row r="86" spans="1:5" x14ac:dyDescent="0.3">
      <c r="A86" s="113">
        <v>-3.5180617770840694E-2</v>
      </c>
      <c r="B86" s="15">
        <f t="shared" si="3"/>
        <v>-5.4070807844613641E-2</v>
      </c>
      <c r="C86" s="15"/>
      <c r="D86" s="16"/>
      <c r="E86" s="16"/>
    </row>
    <row r="87" spans="1:5" x14ac:dyDescent="0.3">
      <c r="A87" s="113">
        <v>-6.5858697605677197E-2</v>
      </c>
      <c r="B87" s="15">
        <f t="shared" si="3"/>
        <v>-8.4748887679450144E-2</v>
      </c>
      <c r="C87" s="15"/>
      <c r="D87" s="16"/>
      <c r="E87" s="16"/>
    </row>
    <row r="88" spans="1:5" x14ac:dyDescent="0.3">
      <c r="A88" s="113">
        <v>9.6886738083698409E-2</v>
      </c>
      <c r="B88" s="15">
        <f t="shared" si="3"/>
        <v>7.7996548009925462E-2</v>
      </c>
      <c r="C88" s="15"/>
      <c r="D88" s="16"/>
      <c r="E88" s="16"/>
    </row>
    <row r="89" spans="1:5" x14ac:dyDescent="0.3">
      <c r="A89" s="113">
        <v>-3.3010054480914208E-3</v>
      </c>
      <c r="B89" s="15">
        <f t="shared" si="3"/>
        <v>-2.2191195521864368E-2</v>
      </c>
      <c r="C89" s="15"/>
      <c r="D89" s="16"/>
      <c r="E89" s="16"/>
    </row>
    <row r="90" spans="1:5" x14ac:dyDescent="0.3">
      <c r="A90" s="113">
        <v>-8.29165468888865E-2</v>
      </c>
      <c r="B90" s="15">
        <f t="shared" si="3"/>
        <v>-0.10180673696265945</v>
      </c>
      <c r="C90" s="15"/>
      <c r="D90" s="16"/>
      <c r="E90" s="16"/>
    </row>
    <row r="91" spans="1:5" x14ac:dyDescent="0.3">
      <c r="A91" s="113">
        <v>-6.793537370169811E-2</v>
      </c>
      <c r="B91" s="15">
        <f t="shared" si="3"/>
        <v>-8.6825563775471057E-2</v>
      </c>
      <c r="C91" s="15"/>
      <c r="D91" s="16"/>
      <c r="E91" s="16"/>
    </row>
    <row r="92" spans="1:5" x14ac:dyDescent="0.3">
      <c r="A92" s="113">
        <v>4.3836396323123417E-2</v>
      </c>
      <c r="B92" s="15">
        <f t="shared" si="3"/>
        <v>2.4946206249350469E-2</v>
      </c>
      <c r="C92" s="15"/>
      <c r="D92" s="16"/>
      <c r="E92" s="16"/>
    </row>
    <row r="93" spans="1:5" x14ac:dyDescent="0.3">
      <c r="A93" s="113">
        <v>8.7272990970784114E-2</v>
      </c>
      <c r="B93" s="15">
        <f t="shared" si="3"/>
        <v>6.8382800897011167E-2</v>
      </c>
      <c r="C93" s="15"/>
      <c r="D93" s="16"/>
      <c r="E93" s="16"/>
    </row>
    <row r="94" spans="1:5" x14ac:dyDescent="0.3">
      <c r="A94" s="113">
        <v>6.9829909964193249E-2</v>
      </c>
      <c r="B94" s="15">
        <f t="shared" si="3"/>
        <v>5.0939719890420301E-2</v>
      </c>
      <c r="C94" s="15"/>
      <c r="D94" s="16"/>
      <c r="E94" s="16"/>
    </row>
    <row r="95" spans="1:5" x14ac:dyDescent="0.3">
      <c r="A95" s="113">
        <v>-7.2504107799358897E-2</v>
      </c>
      <c r="B95" s="15">
        <f t="shared" si="3"/>
        <v>-9.1394297873131844E-2</v>
      </c>
      <c r="C95" s="15"/>
      <c r="D95" s="16"/>
      <c r="E95" s="16"/>
    </row>
    <row r="96" spans="1:5" x14ac:dyDescent="0.3">
      <c r="A96" s="113">
        <v>-0.14942606413820592</v>
      </c>
      <c r="B96" s="15">
        <f t="shared" si="3"/>
        <v>-0.16831625421197888</v>
      </c>
      <c r="C96" s="15"/>
      <c r="D96" s="16"/>
      <c r="E96" s="16"/>
    </row>
    <row r="97" spans="1:5" x14ac:dyDescent="0.3">
      <c r="A97" s="113">
        <v>2.4521479441206528E-2</v>
      </c>
      <c r="B97" s="15">
        <f t="shared" si="3"/>
        <v>5.6312893674335812E-3</v>
      </c>
      <c r="C97" s="15"/>
      <c r="D97" s="16"/>
      <c r="E97" s="16"/>
    </row>
    <row r="98" spans="1:5" x14ac:dyDescent="0.3">
      <c r="A98" s="113">
        <v>0.11720684649670043</v>
      </c>
      <c r="B98" s="15">
        <f t="shared" si="3"/>
        <v>9.8316656422927487E-2</v>
      </c>
      <c r="C98" s="15"/>
      <c r="D98" s="16"/>
      <c r="E98" s="16"/>
    </row>
    <row r="99" spans="1:5" x14ac:dyDescent="0.3">
      <c r="A99" s="113">
        <v>8.7475787926416082E-2</v>
      </c>
      <c r="B99" s="15">
        <f t="shared" si="3"/>
        <v>6.8585597852643135E-2</v>
      </c>
      <c r="C99" s="15"/>
      <c r="D99" s="16"/>
      <c r="E99" s="16"/>
    </row>
    <row r="100" spans="1:5" x14ac:dyDescent="0.3">
      <c r="A100" s="113">
        <v>0.11726968246980873</v>
      </c>
      <c r="B100" s="15">
        <f t="shared" si="3"/>
        <v>9.8379492396035786E-2</v>
      </c>
      <c r="C100" s="15"/>
      <c r="D100" s="16"/>
      <c r="E100" s="16"/>
    </row>
    <row r="101" spans="1:5" x14ac:dyDescent="0.3">
      <c r="A101" s="113">
        <v>4.1706717939654858E-2</v>
      </c>
      <c r="B101" s="15">
        <f t="shared" si="3"/>
        <v>2.2816527865881911E-2</v>
      </c>
      <c r="C101" s="15"/>
      <c r="D101" s="16"/>
      <c r="E101" s="16"/>
    </row>
    <row r="102" spans="1:5" x14ac:dyDescent="0.3">
      <c r="A102" s="113">
        <v>-5.127504249867465E-2</v>
      </c>
      <c r="B102" s="15">
        <f t="shared" si="3"/>
        <v>-7.0165232572447597E-2</v>
      </c>
      <c r="C102" s="15"/>
      <c r="D102" s="16"/>
      <c r="E102" s="16"/>
    </row>
    <row r="103" spans="1:5" x14ac:dyDescent="0.3">
      <c r="A103" s="113">
        <v>-6.3268370780955707E-2</v>
      </c>
      <c r="B103" s="15">
        <f t="shared" si="3"/>
        <v>-8.2158560854728654E-2</v>
      </c>
      <c r="C103" s="15"/>
      <c r="D103" s="16"/>
      <c r="E103" s="16"/>
    </row>
    <row r="104" spans="1:5" x14ac:dyDescent="0.3">
      <c r="A104" s="113">
        <v>9.7701563244044554E-2</v>
      </c>
      <c r="B104" s="15">
        <f t="shared" si="3"/>
        <v>7.8811373170271606E-2</v>
      </c>
      <c r="C104" s="15"/>
      <c r="D104" s="16"/>
      <c r="E104" s="16"/>
    </row>
    <row r="105" spans="1:5" x14ac:dyDescent="0.3">
      <c r="A105" s="113">
        <v>0.12549757731049982</v>
      </c>
      <c r="B105" s="15">
        <f t="shared" si="3"/>
        <v>0.10660738723672687</v>
      </c>
      <c r="C105" s="15"/>
      <c r="D105" s="16"/>
      <c r="E105" s="16"/>
    </row>
    <row r="106" spans="1:5" x14ac:dyDescent="0.3">
      <c r="A106" s="113">
        <v>9.4059886506943524E-2</v>
      </c>
      <c r="B106" s="15">
        <f t="shared" si="3"/>
        <v>7.5169696433170577E-2</v>
      </c>
      <c r="C106" s="15"/>
      <c r="D106" s="16"/>
      <c r="E106" s="16"/>
    </row>
    <row r="107" spans="1:5" x14ac:dyDescent="0.3">
      <c r="A107" s="113">
        <v>4.5655881359965012E-2</v>
      </c>
      <c r="B107" s="15">
        <f t="shared" si="3"/>
        <v>2.6765691286192064E-2</v>
      </c>
      <c r="C107" s="15"/>
      <c r="D107" s="16"/>
      <c r="E107" s="16"/>
    </row>
    <row r="108" spans="1:5" x14ac:dyDescent="0.3">
      <c r="A108" s="113">
        <v>-9.1365796095532748E-3</v>
      </c>
      <c r="B108" s="15">
        <f t="shared" si="3"/>
        <v>-2.8026769683326222E-2</v>
      </c>
      <c r="C108" s="15"/>
      <c r="D108" s="16"/>
      <c r="E108" s="16"/>
    </row>
    <row r="109" spans="1:5" x14ac:dyDescent="0.3">
      <c r="A109" s="113">
        <v>0.11740461727533713</v>
      </c>
      <c r="B109" s="15">
        <f t="shared" si="3"/>
        <v>9.8514427201564184E-2</v>
      </c>
      <c r="C109" s="15"/>
      <c r="D109" s="16"/>
      <c r="E109" s="16"/>
    </row>
    <row r="110" spans="1:5" x14ac:dyDescent="0.3">
      <c r="A110" s="113">
        <v>0.20142797967234882</v>
      </c>
      <c r="B110" s="15">
        <f t="shared" si="3"/>
        <v>0.18253778959857586</v>
      </c>
      <c r="C110" s="15"/>
      <c r="D110" s="16"/>
      <c r="E110" s="16"/>
    </row>
    <row r="111" spans="1:5" x14ac:dyDescent="0.3">
      <c r="A111" s="113">
        <v>0.11113530582869569</v>
      </c>
      <c r="B111" s="15">
        <f t="shared" si="3"/>
        <v>9.2245115754922738E-2</v>
      </c>
      <c r="C111" s="15"/>
      <c r="D111" s="16"/>
      <c r="E111" s="16"/>
    </row>
    <row r="112" spans="1:5" x14ac:dyDescent="0.3">
      <c r="A112" s="113">
        <v>0.20897679721988638</v>
      </c>
      <c r="B112" s="15">
        <f t="shared" si="3"/>
        <v>0.19008660714611342</v>
      </c>
      <c r="C112" s="15"/>
      <c r="D112" s="16"/>
      <c r="E112" s="16"/>
    </row>
    <row r="113" spans="1:5" x14ac:dyDescent="0.3">
      <c r="A113" s="113">
        <v>0.27265106988074761</v>
      </c>
      <c r="B113" s="15">
        <f t="shared" si="3"/>
        <v>0.25376087980697465</v>
      </c>
      <c r="C113" s="15"/>
      <c r="D113" s="16"/>
      <c r="E113" s="16"/>
    </row>
    <row r="114" spans="1:5" x14ac:dyDescent="0.3">
      <c r="A114" s="113">
        <v>0.15102291396977519</v>
      </c>
      <c r="B114" s="15">
        <f t="shared" si="3"/>
        <v>0.13213272389600222</v>
      </c>
      <c r="C114" s="15"/>
      <c r="D114" s="16"/>
      <c r="E114" s="16"/>
    </row>
    <row r="115" spans="1:5" x14ac:dyDescent="0.3">
      <c r="A115" s="113">
        <v>0.18373248568531442</v>
      </c>
      <c r="B115" s="15">
        <f t="shared" si="3"/>
        <v>0.16484229561154146</v>
      </c>
      <c r="C115" s="15"/>
      <c r="D115" s="16"/>
      <c r="E115" s="16"/>
    </row>
    <row r="116" spans="1:5" x14ac:dyDescent="0.3">
      <c r="A116" s="113">
        <v>7.1047799259328803E-2</v>
      </c>
      <c r="B116" s="15">
        <f t="shared" si="3"/>
        <v>5.2157609185555856E-2</v>
      </c>
      <c r="C116" s="15"/>
      <c r="D116" s="16"/>
      <c r="E116" s="16"/>
    </row>
    <row r="117" spans="1:5" x14ac:dyDescent="0.3">
      <c r="A117" s="113">
        <v>3.0494333068973534E-2</v>
      </c>
      <c r="B117" s="15">
        <f t="shared" si="3"/>
        <v>1.1604142995200586E-2</v>
      </c>
      <c r="C117" s="15"/>
      <c r="D117" s="16"/>
      <c r="E117" s="16"/>
    </row>
    <row r="118" spans="1:5" x14ac:dyDescent="0.3">
      <c r="A118" s="113">
        <v>0.11882625807357861</v>
      </c>
      <c r="B118" s="15">
        <f t="shared" si="3"/>
        <v>9.9936067999805658E-2</v>
      </c>
      <c r="C118" s="15"/>
      <c r="D118" s="16"/>
      <c r="E118" s="16"/>
    </row>
    <row r="119" spans="1:5" x14ac:dyDescent="0.3">
      <c r="A119" s="113">
        <v>8.2930150440428285E-2</v>
      </c>
      <c r="B119" s="15">
        <f t="shared" si="3"/>
        <v>6.4039960366655338E-2</v>
      </c>
      <c r="C119" s="15"/>
      <c r="D119" s="16"/>
      <c r="E119" s="16"/>
    </row>
    <row r="120" spans="1:5" x14ac:dyDescent="0.3">
      <c r="A120" s="113">
        <v>-4.4284832204922631E-2</v>
      </c>
      <c r="B120" s="15">
        <f t="shared" si="3"/>
        <v>-6.3175022278695578E-2</v>
      </c>
      <c r="C120" s="15"/>
      <c r="D120" s="16"/>
      <c r="E120" s="16"/>
    </row>
    <row r="121" spans="1:5" x14ac:dyDescent="0.3">
      <c r="A121" s="113">
        <v>-0.17584069176514217</v>
      </c>
      <c r="B121" s="15">
        <f t="shared" si="3"/>
        <v>-0.19473088183891513</v>
      </c>
      <c r="C121" s="15"/>
      <c r="D121" s="16"/>
      <c r="E121" s="16"/>
    </row>
    <row r="122" spans="1:5" x14ac:dyDescent="0.3">
      <c r="A122" s="113">
        <v>2.5245955489065608E-2</v>
      </c>
      <c r="B122" s="15">
        <f t="shared" si="3"/>
        <v>6.3557654152926607E-3</v>
      </c>
      <c r="C122" s="15"/>
      <c r="D122" s="16"/>
      <c r="E122" s="16"/>
    </row>
    <row r="123" spans="1:5" x14ac:dyDescent="0.3">
      <c r="A123" s="113">
        <v>1.9467278350644879E-2</v>
      </c>
      <c r="B123" s="15">
        <f t="shared" si="3"/>
        <v>5.7708827687193154E-4</v>
      </c>
      <c r="C123" s="15"/>
      <c r="D123" s="16"/>
      <c r="E123" s="16"/>
    </row>
    <row r="124" spans="1:5" x14ac:dyDescent="0.3">
      <c r="A124" s="113">
        <v>-7.6328624620023322E-2</v>
      </c>
      <c r="B124" s="15">
        <f t="shared" si="3"/>
        <v>-9.5218814693796269E-2</v>
      </c>
      <c r="C124" s="15"/>
      <c r="D124" s="16"/>
      <c r="E124" s="16"/>
    </row>
    <row r="125" spans="1:5" x14ac:dyDescent="0.3">
      <c r="A125" s="113">
        <v>4.1136911078054617E-4</v>
      </c>
      <c r="B125" s="15">
        <f t="shared" si="3"/>
        <v>-1.8478820962992401E-2</v>
      </c>
      <c r="C125" s="15"/>
      <c r="D125" s="16"/>
      <c r="E125" s="16"/>
    </row>
    <row r="126" spans="1:5" x14ac:dyDescent="0.3">
      <c r="A126" s="113">
        <v>-8.9339295471779767E-3</v>
      </c>
      <c r="B126" s="15">
        <f t="shared" si="3"/>
        <v>-2.7824119620950924E-2</v>
      </c>
      <c r="C126" s="15"/>
      <c r="D126" s="16"/>
      <c r="E126" s="16"/>
    </row>
    <row r="127" spans="1:5" x14ac:dyDescent="0.3">
      <c r="A127" s="113">
        <v>-0.10171939659094187</v>
      </c>
      <c r="B127" s="15">
        <f t="shared" si="3"/>
        <v>-0.12060958666471482</v>
      </c>
      <c r="C127" s="15"/>
      <c r="D127" s="16"/>
      <c r="E127" s="16"/>
    </row>
    <row r="128" spans="1:5" x14ac:dyDescent="0.3">
      <c r="A128" s="113">
        <v>-0.15185857801940972</v>
      </c>
      <c r="B128" s="15">
        <f t="shared" si="3"/>
        <v>-0.17074876809318268</v>
      </c>
      <c r="C128" s="15"/>
      <c r="D128" s="16"/>
      <c r="E128" s="16"/>
    </row>
    <row r="129" spans="1:5" x14ac:dyDescent="0.3">
      <c r="A129" s="113">
        <v>-0.10543473511885804</v>
      </c>
      <c r="B129" s="15">
        <f t="shared" si="3"/>
        <v>-0.12432492519263098</v>
      </c>
      <c r="C129" s="15"/>
      <c r="D129" s="16"/>
      <c r="E129" s="16"/>
    </row>
    <row r="130" spans="1:5" x14ac:dyDescent="0.3">
      <c r="A130" s="113">
        <v>-0.12709184554191566</v>
      </c>
      <c r="B130" s="15">
        <f t="shared" si="3"/>
        <v>-0.14598203561568862</v>
      </c>
      <c r="C130" s="15"/>
      <c r="D130" s="16"/>
      <c r="E130" s="16"/>
    </row>
    <row r="131" spans="1:5" x14ac:dyDescent="0.3">
      <c r="A131" s="113">
        <v>1.3306734082787486E-2</v>
      </c>
      <c r="B131" s="15">
        <f t="shared" si="3"/>
        <v>-5.5834559909854614E-3</v>
      </c>
      <c r="C131" s="15"/>
      <c r="D131" s="16"/>
      <c r="E131" s="16"/>
    </row>
    <row r="132" spans="1:5" x14ac:dyDescent="0.3">
      <c r="A132" s="113">
        <v>-8.7087080090201496E-2</v>
      </c>
      <c r="B132" s="15">
        <f t="shared" ref="B132:B191" si="4">A132-($E$7+$E$2*A131-$E$3*B131)</f>
        <v>-0.10597727016397444</v>
      </c>
      <c r="C132" s="15"/>
      <c r="D132" s="16"/>
      <c r="E132" s="16"/>
    </row>
    <row r="133" spans="1:5" x14ac:dyDescent="0.3">
      <c r="A133" s="113">
        <v>1.6112457958379123E-2</v>
      </c>
      <c r="B133" s="15">
        <f t="shared" si="4"/>
        <v>-2.7777321153938245E-3</v>
      </c>
      <c r="C133" s="15"/>
      <c r="D133" s="16"/>
      <c r="E133" s="16"/>
    </row>
    <row r="134" spans="1:5" x14ac:dyDescent="0.3">
      <c r="A134" s="113">
        <v>8.6012835055566672E-2</v>
      </c>
      <c r="B134" s="15">
        <f t="shared" si="4"/>
        <v>6.7122644981793725E-2</v>
      </c>
      <c r="C134" s="15"/>
      <c r="D134" s="16"/>
      <c r="E134" s="16"/>
    </row>
    <row r="135" spans="1:5" x14ac:dyDescent="0.3">
      <c r="A135" s="113">
        <v>0.18679646203932032</v>
      </c>
      <c r="B135" s="15">
        <f t="shared" si="4"/>
        <v>0.16790627196554736</v>
      </c>
      <c r="C135" s="15"/>
      <c r="D135" s="16"/>
      <c r="E135" s="16"/>
    </row>
    <row r="136" spans="1:5" x14ac:dyDescent="0.3">
      <c r="A136" s="113">
        <v>0.23102788658134843</v>
      </c>
      <c r="B136" s="15">
        <f t="shared" si="4"/>
        <v>0.2121376965075755</v>
      </c>
      <c r="C136" s="15"/>
      <c r="D136" s="16"/>
      <c r="E136" s="16"/>
    </row>
    <row r="137" spans="1:5" x14ac:dyDescent="0.3">
      <c r="A137" s="113">
        <v>0.18392025714807336</v>
      </c>
      <c r="B137" s="15">
        <f t="shared" si="4"/>
        <v>0.1650300670743004</v>
      </c>
      <c r="C137" s="15"/>
      <c r="D137" s="16"/>
      <c r="E137" s="16"/>
    </row>
    <row r="138" spans="1:5" x14ac:dyDescent="0.3">
      <c r="A138" s="113">
        <v>0.14783869989561937</v>
      </c>
      <c r="B138" s="15">
        <f t="shared" si="4"/>
        <v>0.12894850982184641</v>
      </c>
      <c r="C138" s="15"/>
      <c r="D138" s="16"/>
      <c r="E138" s="16"/>
    </row>
    <row r="139" spans="1:5" x14ac:dyDescent="0.3">
      <c r="A139" s="113">
        <v>0.21044154622099431</v>
      </c>
      <c r="B139" s="15">
        <f t="shared" si="4"/>
        <v>0.19155135614722138</v>
      </c>
      <c r="C139" s="15"/>
      <c r="D139" s="16"/>
      <c r="E139" s="16"/>
    </row>
    <row r="140" spans="1:5" x14ac:dyDescent="0.3">
      <c r="A140" s="113">
        <v>0.12801645183425348</v>
      </c>
      <c r="B140" s="15">
        <f t="shared" si="4"/>
        <v>0.10912626176048053</v>
      </c>
      <c r="C140" s="15"/>
      <c r="D140" s="16"/>
      <c r="E140" s="16"/>
    </row>
    <row r="141" spans="1:5" x14ac:dyDescent="0.3">
      <c r="A141" s="113">
        <v>0.14257585217478796</v>
      </c>
      <c r="B141" s="15">
        <f t="shared" si="4"/>
        <v>0.12368566210101502</v>
      </c>
      <c r="C141" s="15"/>
      <c r="D141" s="16"/>
      <c r="E141" s="16"/>
    </row>
    <row r="142" spans="1:5" x14ac:dyDescent="0.3">
      <c r="A142" s="113">
        <v>-3.1020055095050347E-2</v>
      </c>
      <c r="B142" s="15">
        <f t="shared" si="4"/>
        <v>-4.9910245168823295E-2</v>
      </c>
      <c r="C142" s="15"/>
      <c r="D142" s="16"/>
      <c r="E142" s="16"/>
    </row>
    <row r="143" spans="1:5" x14ac:dyDescent="0.3">
      <c r="A143" s="113">
        <v>-0.1184744861785656</v>
      </c>
      <c r="B143" s="15">
        <f t="shared" si="4"/>
        <v>-0.13736467625233856</v>
      </c>
      <c r="C143" s="15"/>
      <c r="D143" s="16"/>
      <c r="E143" s="16"/>
    </row>
    <row r="144" spans="1:5" x14ac:dyDescent="0.3">
      <c r="A144" s="113">
        <v>1.3400802478223062E-2</v>
      </c>
      <c r="B144" s="15">
        <f t="shared" si="4"/>
        <v>-5.4893875955498855E-3</v>
      </c>
      <c r="C144" s="15"/>
      <c r="D144" s="16"/>
      <c r="E144" s="16"/>
    </row>
    <row r="145" spans="1:5" x14ac:dyDescent="0.3">
      <c r="A145" s="113">
        <v>9.2818479624494632E-2</v>
      </c>
      <c r="B145" s="15">
        <f t="shared" si="4"/>
        <v>7.3928289550721685E-2</v>
      </c>
      <c r="C145" s="15"/>
      <c r="D145" s="16"/>
      <c r="E145" s="16"/>
    </row>
    <row r="146" spans="1:5" x14ac:dyDescent="0.3">
      <c r="A146" s="113">
        <v>-7.8414691159268912E-2</v>
      </c>
      <c r="B146" s="15">
        <f t="shared" si="4"/>
        <v>-9.7304881233041859E-2</v>
      </c>
      <c r="C146" s="15"/>
      <c r="D146" s="16"/>
      <c r="E146" s="16"/>
    </row>
    <row r="147" spans="1:5" x14ac:dyDescent="0.3">
      <c r="A147" s="113">
        <v>-4.6848055591536486E-2</v>
      </c>
      <c r="B147" s="15">
        <f t="shared" si="4"/>
        <v>-6.5738245665309433E-2</v>
      </c>
      <c r="C147" s="15"/>
      <c r="D147" s="16"/>
      <c r="E147" s="16"/>
    </row>
    <row r="148" spans="1:5" x14ac:dyDescent="0.3">
      <c r="A148" s="113">
        <v>2.1736025190639996E-2</v>
      </c>
      <c r="B148" s="15">
        <f t="shared" si="4"/>
        <v>2.8458351168670487E-3</v>
      </c>
      <c r="C148" s="15"/>
      <c r="D148" s="16"/>
      <c r="E148" s="16"/>
    </row>
    <row r="149" spans="1:5" x14ac:dyDescent="0.3">
      <c r="A149" s="113">
        <v>6.3202740842753347E-2</v>
      </c>
      <c r="B149" s="15">
        <f t="shared" si="4"/>
        <v>4.4312550768980399E-2</v>
      </c>
      <c r="C149" s="15"/>
      <c r="D149" s="16"/>
      <c r="E149" s="16"/>
    </row>
    <row r="150" spans="1:5" x14ac:dyDescent="0.3">
      <c r="A150" s="113">
        <v>0.10813292489243387</v>
      </c>
      <c r="B150" s="15">
        <f t="shared" si="4"/>
        <v>8.9242734818660921E-2</v>
      </c>
      <c r="C150" s="15"/>
      <c r="D150" s="16"/>
      <c r="E150" s="16"/>
    </row>
    <row r="151" spans="1:5" x14ac:dyDescent="0.3">
      <c r="A151" s="113">
        <v>0.10139862811114475</v>
      </c>
      <c r="B151" s="15">
        <f t="shared" si="4"/>
        <v>8.2508438037371803E-2</v>
      </c>
      <c r="C151" s="15"/>
      <c r="D151" s="16"/>
      <c r="E151" s="16"/>
    </row>
    <row r="152" spans="1:5" x14ac:dyDescent="0.3">
      <c r="A152" s="113">
        <v>0.16112282004826195</v>
      </c>
      <c r="B152" s="15">
        <f t="shared" si="4"/>
        <v>0.14223262997448899</v>
      </c>
      <c r="C152" s="15"/>
      <c r="D152" s="16"/>
      <c r="E152" s="16"/>
    </row>
    <row r="153" spans="1:5" x14ac:dyDescent="0.3">
      <c r="A153" s="113">
        <v>0.12986043008068049</v>
      </c>
      <c r="B153" s="15">
        <f t="shared" si="4"/>
        <v>0.11097024000690754</v>
      </c>
      <c r="C153" s="15"/>
      <c r="D153" s="16"/>
      <c r="E153" s="16"/>
    </row>
    <row r="154" spans="1:5" x14ac:dyDescent="0.3">
      <c r="A154" s="113">
        <v>0.18954779257345056</v>
      </c>
      <c r="B154" s="15">
        <f t="shared" si="4"/>
        <v>0.1706576024996776</v>
      </c>
      <c r="C154" s="15"/>
      <c r="D154" s="16"/>
      <c r="E154" s="16"/>
    </row>
    <row r="155" spans="1:5" x14ac:dyDescent="0.3">
      <c r="A155" s="113">
        <v>0.1239234581331019</v>
      </c>
      <c r="B155" s="15">
        <f t="shared" si="4"/>
        <v>0.10503326805932896</v>
      </c>
      <c r="C155" s="15"/>
      <c r="D155" s="16"/>
      <c r="E155" s="16"/>
    </row>
    <row r="156" spans="1:5" x14ac:dyDescent="0.3">
      <c r="A156" s="113">
        <v>0.12379520605758954</v>
      </c>
      <c r="B156" s="15">
        <f t="shared" si="4"/>
        <v>0.10490501598381659</v>
      </c>
      <c r="C156" s="15"/>
      <c r="D156" s="16"/>
      <c r="E156" s="16"/>
    </row>
    <row r="157" spans="1:5" x14ac:dyDescent="0.3">
      <c r="A157" s="113">
        <v>0.17918347789994127</v>
      </c>
      <c r="B157" s="15">
        <f t="shared" si="4"/>
        <v>0.16029328782616831</v>
      </c>
      <c r="C157" s="15"/>
      <c r="D157" s="16"/>
      <c r="E157" s="16"/>
    </row>
    <row r="158" spans="1:5" x14ac:dyDescent="0.3">
      <c r="A158" s="113">
        <v>0.12874542060655525</v>
      </c>
      <c r="B158" s="15">
        <f t="shared" si="4"/>
        <v>0.1098552305327823</v>
      </c>
      <c r="C158" s="15"/>
      <c r="D158" s="16"/>
      <c r="E158" s="16"/>
    </row>
    <row r="159" spans="1:5" x14ac:dyDescent="0.3">
      <c r="A159" s="113">
        <v>-8.6819848443029368E-3</v>
      </c>
      <c r="B159" s="15">
        <f t="shared" si="4"/>
        <v>-2.7572174918075884E-2</v>
      </c>
      <c r="C159" s="15"/>
      <c r="D159" s="16"/>
      <c r="E159" s="16"/>
    </row>
    <row r="160" spans="1:5" x14ac:dyDescent="0.3">
      <c r="A160" s="113">
        <v>-3.7788792678610905E-2</v>
      </c>
      <c r="B160" s="15">
        <f t="shared" si="4"/>
        <v>-5.6678982752383852E-2</v>
      </c>
      <c r="C160" s="15"/>
      <c r="D160" s="16"/>
      <c r="E160" s="16"/>
    </row>
    <row r="161" spans="1:5" x14ac:dyDescent="0.3">
      <c r="A161" s="113">
        <v>-0.10324659164196071</v>
      </c>
      <c r="B161" s="15">
        <f t="shared" si="4"/>
        <v>-0.12213678171573365</v>
      </c>
      <c r="C161" s="15"/>
      <c r="D161" s="16"/>
      <c r="E161" s="16"/>
    </row>
    <row r="162" spans="1:5" x14ac:dyDescent="0.3">
      <c r="A162" s="113">
        <v>5.8778427684204049E-2</v>
      </c>
      <c r="B162" s="15">
        <f t="shared" si="4"/>
        <v>3.9888237610431101E-2</v>
      </c>
      <c r="C162" s="15"/>
      <c r="D162" s="16"/>
      <c r="E162" s="16"/>
    </row>
    <row r="163" spans="1:5" x14ac:dyDescent="0.3">
      <c r="A163" s="113">
        <v>2.4794796623850868E-2</v>
      </c>
      <c r="B163" s="15">
        <f t="shared" si="4"/>
        <v>5.9046065500779205E-3</v>
      </c>
      <c r="C163" s="15"/>
      <c r="D163" s="16"/>
      <c r="E163" s="16"/>
    </row>
    <row r="164" spans="1:5" x14ac:dyDescent="0.3">
      <c r="A164" s="113">
        <v>-6.1474287871368993E-2</v>
      </c>
      <c r="B164" s="15">
        <f t="shared" si="4"/>
        <v>-8.0364477945141941E-2</v>
      </c>
      <c r="C164" s="15"/>
      <c r="D164" s="16"/>
      <c r="E164" s="16"/>
    </row>
    <row r="165" spans="1:5" x14ac:dyDescent="0.3">
      <c r="A165" s="113">
        <v>6.8894242553623197E-2</v>
      </c>
      <c r="B165" s="15">
        <f t="shared" si="4"/>
        <v>5.000405247985025E-2</v>
      </c>
      <c r="C165" s="15"/>
      <c r="D165" s="16"/>
      <c r="E165" s="16"/>
    </row>
    <row r="166" spans="1:5" x14ac:dyDescent="0.3">
      <c r="A166" s="113">
        <v>-7.5354386976498322E-3</v>
      </c>
      <c r="B166" s="15">
        <f t="shared" si="4"/>
        <v>-2.6425628771422779E-2</v>
      </c>
      <c r="C166" s="15"/>
      <c r="D166" s="16"/>
      <c r="E166" s="16"/>
    </row>
    <row r="167" spans="1:5" x14ac:dyDescent="0.3">
      <c r="A167" s="113">
        <v>-0.11431438282047623</v>
      </c>
      <c r="B167" s="15">
        <f t="shared" si="4"/>
        <v>-0.1332045728942492</v>
      </c>
      <c r="C167" s="15"/>
      <c r="D167" s="16"/>
      <c r="E167" s="16"/>
    </row>
    <row r="168" spans="1:5" x14ac:dyDescent="0.3">
      <c r="A168" s="113">
        <v>-5.3071222995463851E-2</v>
      </c>
      <c r="B168" s="15">
        <f t="shared" si="4"/>
        <v>-7.1961413069236799E-2</v>
      </c>
      <c r="C168" s="15"/>
      <c r="D168" s="16"/>
      <c r="E168" s="16"/>
    </row>
    <row r="169" spans="1:5" x14ac:dyDescent="0.3">
      <c r="A169" s="113">
        <v>-1.1322461894969882E-2</v>
      </c>
      <c r="B169" s="15">
        <f t="shared" si="4"/>
        <v>-3.0212651968742829E-2</v>
      </c>
      <c r="C169" s="15"/>
      <c r="D169" s="16"/>
      <c r="E169" s="16"/>
    </row>
    <row r="170" spans="1:5" x14ac:dyDescent="0.3">
      <c r="A170" s="113">
        <v>-5.0119757568659162E-2</v>
      </c>
      <c r="B170" s="15">
        <f t="shared" si="4"/>
        <v>-6.900994764243211E-2</v>
      </c>
      <c r="C170" s="15"/>
      <c r="D170" s="16"/>
      <c r="E170" s="16"/>
    </row>
    <row r="171" spans="1:5" x14ac:dyDescent="0.3">
      <c r="A171" s="113">
        <v>-0.11966233350339839</v>
      </c>
      <c r="B171" s="15">
        <f t="shared" si="4"/>
        <v>-0.13855252357717135</v>
      </c>
      <c r="C171" s="15"/>
      <c r="D171" s="16"/>
      <c r="E171" s="16"/>
    </row>
    <row r="172" spans="1:5" x14ac:dyDescent="0.3">
      <c r="A172" s="113">
        <v>-0.15002895594072352</v>
      </c>
      <c r="B172" s="15">
        <f t="shared" si="4"/>
        <v>-0.16891914601449648</v>
      </c>
      <c r="C172" s="15"/>
      <c r="D172" s="16"/>
      <c r="E172" s="16"/>
    </row>
    <row r="173" spans="1:5" x14ac:dyDescent="0.3">
      <c r="A173" s="113">
        <v>-0.21104597154119298</v>
      </c>
      <c r="B173" s="15">
        <f t="shared" si="4"/>
        <v>-0.22993616161496594</v>
      </c>
      <c r="C173" s="15"/>
      <c r="D173" s="16"/>
      <c r="E173" s="16"/>
    </row>
    <row r="174" spans="1:5" x14ac:dyDescent="0.3">
      <c r="A174" s="113">
        <v>-0.10749032019486415</v>
      </c>
      <c r="B174" s="15">
        <f t="shared" si="4"/>
        <v>-0.12638051026863711</v>
      </c>
      <c r="C174" s="15"/>
      <c r="D174" s="16"/>
      <c r="E174" s="16"/>
    </row>
    <row r="175" spans="1:5" x14ac:dyDescent="0.3">
      <c r="A175" s="113">
        <v>-0.16836489380207298</v>
      </c>
      <c r="B175" s="15">
        <f t="shared" si="4"/>
        <v>-0.18725508387584594</v>
      </c>
      <c r="C175" s="15"/>
      <c r="D175" s="16"/>
      <c r="E175" s="16"/>
    </row>
    <row r="176" spans="1:5" x14ac:dyDescent="0.3">
      <c r="A176" s="113">
        <v>-4.5248713123938744E-2</v>
      </c>
      <c r="B176" s="15">
        <f t="shared" si="4"/>
        <v>-6.4138903197711691E-2</v>
      </c>
      <c r="C176" s="15"/>
      <c r="D176" s="16"/>
      <c r="E176" s="16"/>
    </row>
    <row r="177" spans="1:5" x14ac:dyDescent="0.3">
      <c r="A177" s="113">
        <v>-3.3699925320092805E-2</v>
      </c>
      <c r="B177" s="15">
        <f t="shared" si="4"/>
        <v>-5.2590115393865752E-2</v>
      </c>
      <c r="C177" s="15"/>
      <c r="D177" s="16"/>
      <c r="E177" s="16"/>
    </row>
    <row r="178" spans="1:5" x14ac:dyDescent="0.3">
      <c r="A178" s="113">
        <v>-7.7335880158443171E-2</v>
      </c>
      <c r="B178" s="15">
        <f t="shared" si="4"/>
        <v>-9.6226070232216118E-2</v>
      </c>
      <c r="C178" s="15"/>
      <c r="D178" s="16"/>
      <c r="E178" s="16"/>
    </row>
    <row r="179" spans="1:5" x14ac:dyDescent="0.3">
      <c r="A179" s="113">
        <v>9.4241645344238734E-2</v>
      </c>
      <c r="B179" s="15">
        <f t="shared" si="4"/>
        <v>7.5351455270465786E-2</v>
      </c>
      <c r="C179" s="15"/>
      <c r="D179" s="16"/>
      <c r="E179" s="16"/>
    </row>
    <row r="180" spans="1:5" x14ac:dyDescent="0.3">
      <c r="A180" s="113">
        <v>5.7837581598210175E-3</v>
      </c>
      <c r="B180" s="15">
        <f t="shared" si="4"/>
        <v>-1.310643191395193E-2</v>
      </c>
      <c r="C180" s="15"/>
      <c r="D180" s="16"/>
      <c r="E180" s="16"/>
    </row>
    <row r="181" spans="1:5" x14ac:dyDescent="0.3">
      <c r="A181" s="113">
        <v>-0.10415957197644521</v>
      </c>
      <c r="B181" s="15">
        <f t="shared" si="4"/>
        <v>-0.12304976205021816</v>
      </c>
      <c r="C181" s="15"/>
      <c r="D181" s="16"/>
      <c r="E181" s="16"/>
    </row>
    <row r="182" spans="1:5" x14ac:dyDescent="0.3">
      <c r="A182" s="113">
        <v>6.8032309857078088E-2</v>
      </c>
      <c r="B182" s="15">
        <f t="shared" si="4"/>
        <v>4.9142119783305141E-2</v>
      </c>
      <c r="C182" s="15"/>
      <c r="D182" s="16"/>
      <c r="E182" s="16"/>
    </row>
    <row r="183" spans="1:5" x14ac:dyDescent="0.3">
      <c r="A183" s="113">
        <v>8.7774933144619816E-3</v>
      </c>
      <c r="B183" s="15">
        <f t="shared" si="4"/>
        <v>-1.0112696759310966E-2</v>
      </c>
      <c r="C183" s="15"/>
      <c r="D183" s="16"/>
      <c r="E183" s="16"/>
    </row>
    <row r="184" spans="1:5" x14ac:dyDescent="0.3">
      <c r="A184" s="113">
        <v>0.15184182089645537</v>
      </c>
      <c r="B184" s="15">
        <f t="shared" si="4"/>
        <v>0.13295163082268241</v>
      </c>
      <c r="C184" s="15"/>
      <c r="D184" s="16"/>
      <c r="E184" s="16"/>
    </row>
    <row r="185" spans="1:5" x14ac:dyDescent="0.3">
      <c r="A185" s="113">
        <v>-3.2178132442963192E-2</v>
      </c>
      <c r="B185" s="15">
        <f t="shared" si="4"/>
        <v>-5.1068322516736146E-2</v>
      </c>
      <c r="C185" s="15"/>
      <c r="D185" s="16"/>
      <c r="E185" s="16"/>
    </row>
    <row r="186" spans="1:5" x14ac:dyDescent="0.3">
      <c r="A186" s="113">
        <v>-0.11338634542003179</v>
      </c>
      <c r="B186" s="15">
        <f t="shared" si="4"/>
        <v>-0.13227653549380475</v>
      </c>
      <c r="C186" s="15"/>
      <c r="D186" s="16"/>
      <c r="E186" s="16"/>
    </row>
    <row r="187" spans="1:5" x14ac:dyDescent="0.3">
      <c r="A187" s="113">
        <v>-0.16861810214699779</v>
      </c>
      <c r="B187" s="15">
        <f t="shared" si="4"/>
        <v>-0.18750829222077076</v>
      </c>
      <c r="C187" s="15"/>
      <c r="D187" s="16"/>
      <c r="E187" s="16"/>
    </row>
    <row r="188" spans="1:5" x14ac:dyDescent="0.3">
      <c r="A188" s="113">
        <v>-0.13101426479875133</v>
      </c>
      <c r="B188" s="15">
        <f t="shared" si="4"/>
        <v>-0.1499044548725243</v>
      </c>
      <c r="C188" s="15"/>
      <c r="D188" s="16"/>
      <c r="E188" s="16"/>
    </row>
    <row r="189" spans="1:5" x14ac:dyDescent="0.3">
      <c r="A189" s="113">
        <v>-2.9409410523250079E-2</v>
      </c>
      <c r="B189" s="15">
        <f t="shared" si="4"/>
        <v>-4.8299600597023026E-2</v>
      </c>
      <c r="C189" s="15"/>
      <c r="D189" s="16"/>
      <c r="E189" s="16"/>
    </row>
    <row r="190" spans="1:5" x14ac:dyDescent="0.3">
      <c r="A190" s="113">
        <v>-8.6479589692537662E-2</v>
      </c>
      <c r="B190" s="15">
        <f t="shared" si="4"/>
        <v>-0.10536977976631061</v>
      </c>
      <c r="C190" s="15"/>
      <c r="D190" s="16"/>
      <c r="E190" s="16"/>
    </row>
    <row r="191" spans="1:5" x14ac:dyDescent="0.3">
      <c r="A191" s="113">
        <v>-3.8138790795028021E-2</v>
      </c>
      <c r="B191" s="15">
        <f t="shared" si="4"/>
        <v>-5.7028980868800969E-2</v>
      </c>
      <c r="C191" s="15"/>
      <c r="D191" s="16"/>
      <c r="E191" s="16"/>
    </row>
    <row r="192" spans="1:5" x14ac:dyDescent="0.3">
      <c r="A192"/>
      <c r="B192" s="15"/>
      <c r="C192" s="15"/>
      <c r="D192" s="16"/>
      <c r="E192" s="16"/>
    </row>
    <row r="193" spans="1:5" x14ac:dyDescent="0.3">
      <c r="A193" s="15"/>
      <c r="B193" s="15"/>
      <c r="C193" s="15"/>
      <c r="D193" s="16"/>
      <c r="E193" s="16"/>
    </row>
    <row r="194" spans="1:5" x14ac:dyDescent="0.3">
      <c r="A194" s="15"/>
      <c r="B194" s="15"/>
      <c r="C194" s="15"/>
      <c r="D194" s="16"/>
      <c r="E194" s="16"/>
    </row>
    <row r="195" spans="1:5" x14ac:dyDescent="0.3">
      <c r="A195" s="15"/>
      <c r="B195" s="15"/>
      <c r="C195" s="15"/>
      <c r="D195" s="16"/>
      <c r="E195" s="16"/>
    </row>
    <row r="196" spans="1:5" x14ac:dyDescent="0.3">
      <c r="A196" s="15"/>
      <c r="B196" s="15"/>
      <c r="C196" s="15"/>
      <c r="D196" s="16"/>
      <c r="E196" s="16"/>
    </row>
    <row r="197" spans="1:5" x14ac:dyDescent="0.3">
      <c r="A197" s="15"/>
      <c r="B197" s="15"/>
      <c r="C197" s="15"/>
      <c r="D197" s="16"/>
      <c r="E197" s="16"/>
    </row>
    <row r="198" spans="1:5" x14ac:dyDescent="0.3">
      <c r="A198" s="15"/>
      <c r="B198" s="15"/>
      <c r="C198" s="15"/>
      <c r="D198" s="16"/>
      <c r="E198" s="16"/>
    </row>
    <row r="199" spans="1:5" x14ac:dyDescent="0.3">
      <c r="A199" s="15"/>
      <c r="B199" s="15"/>
      <c r="C199" s="15"/>
      <c r="D199" s="16"/>
      <c r="E199" s="16"/>
    </row>
    <row r="200" spans="1:5" x14ac:dyDescent="0.3">
      <c r="A200" s="15"/>
      <c r="B200" s="15"/>
      <c r="C200" s="15"/>
      <c r="D200" s="16"/>
      <c r="E200" s="16"/>
    </row>
    <row r="201" spans="1:5" x14ac:dyDescent="0.3">
      <c r="A201" s="15"/>
      <c r="B201" s="15"/>
      <c r="C201" s="15"/>
      <c r="D201" s="16"/>
      <c r="E201" s="16"/>
    </row>
    <row r="202" spans="1:5" x14ac:dyDescent="0.3">
      <c r="A202" s="15"/>
      <c r="B202" s="15"/>
      <c r="C202" s="15"/>
      <c r="D202" s="16"/>
      <c r="E202" s="16"/>
    </row>
    <row r="203" spans="1:5" x14ac:dyDescent="0.3">
      <c r="A203" s="15"/>
      <c r="B203" s="15"/>
      <c r="C203" s="15"/>
      <c r="D203" s="16"/>
      <c r="E203" s="16"/>
    </row>
    <row r="204" spans="1:5" x14ac:dyDescent="0.3">
      <c r="A204" s="15"/>
      <c r="B204" s="15"/>
      <c r="C204" s="15"/>
      <c r="D204" s="16"/>
      <c r="E204" s="16"/>
    </row>
    <row r="205" spans="1:5" x14ac:dyDescent="0.3">
      <c r="A205" s="15"/>
      <c r="B205" s="15"/>
      <c r="C205" s="15"/>
      <c r="D205" s="16"/>
      <c r="E205" s="16"/>
    </row>
    <row r="206" spans="1:5" x14ac:dyDescent="0.3">
      <c r="A206" s="15"/>
      <c r="B206" s="15"/>
      <c r="C206" s="15"/>
      <c r="D206" s="16"/>
      <c r="E206" s="16"/>
    </row>
    <row r="207" spans="1:5" x14ac:dyDescent="0.3">
      <c r="A207" s="15"/>
      <c r="B207" s="15"/>
      <c r="C207" s="15"/>
      <c r="D207" s="16"/>
      <c r="E207" s="16"/>
    </row>
    <row r="208" spans="1:5" x14ac:dyDescent="0.3">
      <c r="A208" s="15"/>
      <c r="B208" s="15"/>
      <c r="C208" s="15"/>
      <c r="D208" s="16"/>
      <c r="E208" s="16"/>
    </row>
    <row r="209" spans="1:5" x14ac:dyDescent="0.3">
      <c r="A209" s="15"/>
      <c r="B209" s="15"/>
      <c r="C209" s="15"/>
      <c r="D209" s="16"/>
      <c r="E209" s="16"/>
    </row>
    <row r="210" spans="1:5" x14ac:dyDescent="0.3">
      <c r="A210" s="15"/>
      <c r="B210" s="15"/>
      <c r="C210" s="15"/>
      <c r="D210" s="16"/>
      <c r="E210" s="16"/>
    </row>
    <row r="211" spans="1:5" x14ac:dyDescent="0.3">
      <c r="A211" s="15"/>
      <c r="B211" s="15"/>
      <c r="C211" s="15"/>
      <c r="D211" s="16"/>
      <c r="E211" s="16"/>
    </row>
    <row r="212" spans="1:5" x14ac:dyDescent="0.3">
      <c r="A212" s="15"/>
      <c r="B212" s="15"/>
      <c r="C212" s="15"/>
      <c r="D212" s="16"/>
      <c r="E212" s="16"/>
    </row>
    <row r="213" spans="1:5" x14ac:dyDescent="0.3">
      <c r="A213" s="15"/>
      <c r="B213" s="15"/>
      <c r="C213" s="15"/>
      <c r="D213" s="16"/>
      <c r="E213" s="16"/>
    </row>
    <row r="214" spans="1:5" x14ac:dyDescent="0.3">
      <c r="A214" s="15"/>
      <c r="B214" s="15"/>
      <c r="C214" s="15"/>
      <c r="D214" s="16"/>
      <c r="E214" s="16"/>
    </row>
    <row r="215" spans="1:5" x14ac:dyDescent="0.3">
      <c r="A215" s="15"/>
      <c r="B215" s="15"/>
      <c r="C215" s="15"/>
      <c r="D215" s="16"/>
      <c r="E215" s="16"/>
    </row>
    <row r="216" spans="1:5" x14ac:dyDescent="0.3">
      <c r="A216" s="15"/>
      <c r="B216" s="15"/>
      <c r="C216" s="15"/>
      <c r="D216" s="16"/>
      <c r="E216" s="16"/>
    </row>
    <row r="217" spans="1:5" x14ac:dyDescent="0.3">
      <c r="A217" s="15"/>
      <c r="B217" s="15"/>
      <c r="C217" s="15"/>
      <c r="D217" s="16"/>
      <c r="E217" s="16"/>
    </row>
    <row r="218" spans="1:5" x14ac:dyDescent="0.3">
      <c r="A218" s="15"/>
      <c r="B218" s="15"/>
      <c r="C218" s="15"/>
      <c r="D218" s="16"/>
      <c r="E218" s="16"/>
    </row>
    <row r="219" spans="1:5" x14ac:dyDescent="0.3">
      <c r="A219" s="15"/>
      <c r="B219" s="15"/>
      <c r="C219" s="15"/>
      <c r="D219" s="16"/>
      <c r="E219" s="16"/>
    </row>
    <row r="220" spans="1:5" x14ac:dyDescent="0.3">
      <c r="A220" s="15"/>
      <c r="B220" s="15"/>
      <c r="C220" s="15"/>
      <c r="D220" s="16"/>
      <c r="E220" s="16"/>
    </row>
    <row r="221" spans="1:5" x14ac:dyDescent="0.3">
      <c r="A221" s="15"/>
      <c r="B221" s="15"/>
      <c r="C221" s="15"/>
      <c r="D221" s="16"/>
      <c r="E221" s="16"/>
    </row>
    <row r="222" spans="1:5" x14ac:dyDescent="0.3">
      <c r="A222" s="15"/>
      <c r="B222" s="15"/>
      <c r="C222" s="15"/>
      <c r="D222" s="16"/>
      <c r="E222" s="16"/>
    </row>
    <row r="223" spans="1:5" x14ac:dyDescent="0.3">
      <c r="A223" s="15"/>
      <c r="B223" s="15"/>
      <c r="C223" s="15"/>
      <c r="D223" s="16"/>
      <c r="E223" s="16"/>
    </row>
    <row r="224" spans="1:5" x14ac:dyDescent="0.3">
      <c r="A224" s="15"/>
      <c r="B224" s="15"/>
      <c r="C224" s="15"/>
      <c r="D224" s="16"/>
      <c r="E224" s="16"/>
    </row>
    <row r="225" spans="1:5" x14ac:dyDescent="0.3">
      <c r="A225" s="15"/>
      <c r="B225" s="15"/>
      <c r="C225" s="15"/>
      <c r="D225" s="16"/>
      <c r="E225" s="16"/>
    </row>
    <row r="226" spans="1:5" x14ac:dyDescent="0.3">
      <c r="A226" s="15"/>
      <c r="B226" s="15"/>
      <c r="C226" s="15"/>
      <c r="D226" s="16"/>
      <c r="E226" s="16"/>
    </row>
    <row r="227" spans="1:5" x14ac:dyDescent="0.3">
      <c r="A227" s="15"/>
      <c r="B227" s="15"/>
      <c r="C227" s="15"/>
      <c r="D227" s="16"/>
      <c r="E227" s="16"/>
    </row>
    <row r="228" spans="1:5" x14ac:dyDescent="0.3">
      <c r="A228" s="15"/>
      <c r="B228" s="15"/>
      <c r="C228" s="15"/>
      <c r="D228" s="16"/>
      <c r="E228" s="16"/>
    </row>
    <row r="229" spans="1:5" x14ac:dyDescent="0.3">
      <c r="A229" s="15"/>
      <c r="B229" s="15"/>
      <c r="C229" s="15"/>
      <c r="D229" s="16"/>
      <c r="E229" s="16"/>
    </row>
    <row r="230" spans="1:5" x14ac:dyDescent="0.3">
      <c r="A230" s="15"/>
      <c r="B230" s="15"/>
      <c r="C230" s="15"/>
      <c r="D230" s="16"/>
      <c r="E230" s="16"/>
    </row>
    <row r="231" spans="1:5" x14ac:dyDescent="0.3">
      <c r="A231" s="15"/>
      <c r="B231" s="15"/>
      <c r="C231" s="15"/>
      <c r="D231" s="16"/>
      <c r="E231" s="16"/>
    </row>
    <row r="232" spans="1:5" x14ac:dyDescent="0.3">
      <c r="A232" s="15"/>
      <c r="B232" s="15"/>
      <c r="C232" s="15"/>
      <c r="D232" s="16"/>
      <c r="E232" s="16"/>
    </row>
    <row r="233" spans="1:5" x14ac:dyDescent="0.3">
      <c r="A233" s="15"/>
      <c r="B233" s="15"/>
      <c r="C233" s="15"/>
      <c r="D233" s="16"/>
      <c r="E233" s="16"/>
    </row>
    <row r="234" spans="1:5" x14ac:dyDescent="0.3">
      <c r="A234" s="15"/>
      <c r="B234" s="15"/>
      <c r="C234" s="15"/>
      <c r="D234" s="16"/>
      <c r="E234" s="16"/>
    </row>
    <row r="235" spans="1:5" x14ac:dyDescent="0.3">
      <c r="A235" s="15"/>
      <c r="B235" s="15"/>
      <c r="C235" s="15"/>
      <c r="D235" s="16"/>
      <c r="E235" s="16"/>
    </row>
    <row r="236" spans="1:5" x14ac:dyDescent="0.3">
      <c r="A236" s="15"/>
      <c r="B236" s="15"/>
      <c r="C236" s="15"/>
      <c r="D236" s="16"/>
      <c r="E236" s="16"/>
    </row>
    <row r="237" spans="1:5" x14ac:dyDescent="0.3">
      <c r="A237" s="15"/>
      <c r="B237" s="15"/>
      <c r="C237" s="15"/>
      <c r="D237" s="16"/>
      <c r="E237" s="16"/>
    </row>
    <row r="238" spans="1:5" x14ac:dyDescent="0.3">
      <c r="A238" s="15"/>
      <c r="B238" s="15"/>
      <c r="C238" s="15"/>
      <c r="D238" s="16"/>
      <c r="E238" s="16"/>
    </row>
    <row r="239" spans="1:5" x14ac:dyDescent="0.3">
      <c r="A239" s="15"/>
      <c r="B239" s="15"/>
      <c r="C239" s="15"/>
      <c r="D239" s="16"/>
      <c r="E239" s="16"/>
    </row>
    <row r="240" spans="1:5" x14ac:dyDescent="0.3">
      <c r="A240" s="15"/>
      <c r="B240" s="15"/>
      <c r="C240" s="15"/>
      <c r="D240" s="16"/>
      <c r="E240" s="16"/>
    </row>
    <row r="241" spans="1:5" x14ac:dyDescent="0.3">
      <c r="A241" s="15"/>
      <c r="B241" s="15"/>
      <c r="C241" s="15"/>
      <c r="D241" s="16"/>
      <c r="E241" s="16"/>
    </row>
    <row r="242" spans="1:5" x14ac:dyDescent="0.3">
      <c r="A242" s="15"/>
      <c r="B242" s="15"/>
      <c r="C242" s="15"/>
      <c r="D242" s="16"/>
      <c r="E242" s="16"/>
    </row>
    <row r="243" spans="1:5" x14ac:dyDescent="0.3">
      <c r="A243" s="15"/>
      <c r="B243" s="15"/>
      <c r="C243" s="15"/>
      <c r="D243" s="16"/>
      <c r="E243" s="16"/>
    </row>
    <row r="244" spans="1:5" x14ac:dyDescent="0.3">
      <c r="A244" s="15"/>
      <c r="B244" s="15"/>
      <c r="C244" s="15"/>
      <c r="D244" s="16"/>
      <c r="E244" s="16"/>
    </row>
    <row r="245" spans="1:5" x14ac:dyDescent="0.3">
      <c r="A245" s="15"/>
      <c r="B245" s="15"/>
      <c r="C245" s="15"/>
      <c r="D245" s="16"/>
      <c r="E245" s="16"/>
    </row>
    <row r="246" spans="1:5" x14ac:dyDescent="0.3">
      <c r="A246" s="15"/>
      <c r="B246" s="15"/>
      <c r="C246" s="15"/>
      <c r="D246" s="16"/>
      <c r="E246" s="16"/>
    </row>
    <row r="247" spans="1:5" x14ac:dyDescent="0.3">
      <c r="A247" s="15"/>
      <c r="B247" s="15"/>
      <c r="C247" s="15"/>
      <c r="D247" s="16"/>
      <c r="E247" s="16"/>
    </row>
    <row r="248" spans="1:5" x14ac:dyDescent="0.3">
      <c r="A248" s="15"/>
      <c r="B248" s="15"/>
      <c r="C248" s="15"/>
      <c r="D248" s="16"/>
      <c r="E248" s="16"/>
    </row>
    <row r="249" spans="1:5" x14ac:dyDescent="0.3">
      <c r="A249" s="15"/>
      <c r="B249" s="15"/>
      <c r="C249" s="15"/>
      <c r="D249" s="16"/>
      <c r="E249" s="16"/>
    </row>
    <row r="250" spans="1:5" x14ac:dyDescent="0.3">
      <c r="A250" s="15"/>
      <c r="B250" s="15"/>
      <c r="C250" s="15"/>
      <c r="D250" s="16"/>
      <c r="E250" s="16"/>
    </row>
    <row r="251" spans="1:5" x14ac:dyDescent="0.3">
      <c r="A251" s="15"/>
      <c r="B251" s="15"/>
      <c r="C251" s="15"/>
      <c r="D251" s="16"/>
      <c r="E251" s="16"/>
    </row>
    <row r="252" spans="1:5" x14ac:dyDescent="0.3">
      <c r="A252" s="15"/>
      <c r="B252" s="15"/>
      <c r="C252" s="15"/>
      <c r="D252" s="16"/>
      <c r="E252" s="16"/>
    </row>
    <row r="253" spans="1:5" x14ac:dyDescent="0.3">
      <c r="A253" s="15"/>
      <c r="B253" s="15"/>
      <c r="C253" s="15"/>
      <c r="D253" s="16"/>
      <c r="E253" s="16"/>
    </row>
    <row r="254" spans="1:5" x14ac:dyDescent="0.3">
      <c r="A254" s="15"/>
      <c r="B254" s="15"/>
      <c r="C254" s="15"/>
      <c r="D254" s="16"/>
      <c r="E254" s="16"/>
    </row>
    <row r="255" spans="1:5" x14ac:dyDescent="0.3">
      <c r="A255" s="15"/>
      <c r="B255" s="15"/>
      <c r="C255" s="15"/>
      <c r="D255" s="16"/>
      <c r="E255" s="16"/>
    </row>
    <row r="256" spans="1:5" x14ac:dyDescent="0.3">
      <c r="A256" s="15"/>
      <c r="B256" s="15"/>
      <c r="C256" s="15"/>
      <c r="D256" s="16"/>
      <c r="E256" s="16"/>
    </row>
    <row r="257" spans="1:5" x14ac:dyDescent="0.3">
      <c r="A257" s="15"/>
      <c r="B257" s="15"/>
      <c r="C257" s="15"/>
      <c r="D257" s="16"/>
      <c r="E257" s="16"/>
    </row>
    <row r="258" spans="1:5" x14ac:dyDescent="0.3">
      <c r="A258" s="15"/>
      <c r="B258" s="15"/>
      <c r="C258" s="15"/>
      <c r="D258" s="16"/>
      <c r="E258" s="16"/>
    </row>
    <row r="259" spans="1:5" x14ac:dyDescent="0.3">
      <c r="A259" s="15"/>
      <c r="B259" s="15"/>
      <c r="C259" s="15"/>
      <c r="D259" s="16"/>
      <c r="E259" s="16"/>
    </row>
    <row r="260" spans="1:5" x14ac:dyDescent="0.3">
      <c r="A260" s="15"/>
      <c r="B260" s="15"/>
      <c r="C260" s="15"/>
      <c r="D260" s="16"/>
      <c r="E260" s="16"/>
    </row>
    <row r="261" spans="1:5" x14ac:dyDescent="0.3">
      <c r="A261" s="15"/>
      <c r="B261" s="15"/>
      <c r="C261" s="15"/>
      <c r="D261" s="16"/>
      <c r="E261" s="16"/>
    </row>
    <row r="262" spans="1:5" x14ac:dyDescent="0.3">
      <c r="A262" s="15"/>
      <c r="B262" s="15"/>
      <c r="C262" s="15"/>
      <c r="D262" s="16"/>
      <c r="E262" s="16"/>
    </row>
    <row r="263" spans="1:5" x14ac:dyDescent="0.3">
      <c r="A263" s="15"/>
      <c r="B263" s="15"/>
      <c r="C263" s="15"/>
      <c r="D263" s="16"/>
      <c r="E263" s="16"/>
    </row>
    <row r="264" spans="1:5" x14ac:dyDescent="0.3">
      <c r="A264" s="15"/>
      <c r="B264" s="15"/>
      <c r="C264" s="15"/>
      <c r="D264" s="16"/>
      <c r="E264" s="16"/>
    </row>
    <row r="265" spans="1:5" x14ac:dyDescent="0.3">
      <c r="A265" s="15"/>
      <c r="B265" s="15"/>
      <c r="C265" s="15"/>
      <c r="D265" s="16"/>
      <c r="E265" s="16"/>
    </row>
    <row r="266" spans="1:5" x14ac:dyDescent="0.3">
      <c r="A266" s="15"/>
      <c r="B266" s="15"/>
      <c r="C266" s="15"/>
      <c r="D266" s="16"/>
      <c r="E266" s="16"/>
    </row>
    <row r="267" spans="1:5" x14ac:dyDescent="0.3">
      <c r="A267" s="15"/>
      <c r="B267" s="15"/>
      <c r="C267" s="15"/>
      <c r="D267" s="16"/>
      <c r="E267" s="16"/>
    </row>
    <row r="268" spans="1:5" x14ac:dyDescent="0.3">
      <c r="A268" s="15"/>
      <c r="B268" s="15"/>
      <c r="C268" s="15"/>
      <c r="D268" s="16"/>
      <c r="E268" s="16"/>
    </row>
    <row r="269" spans="1:5" x14ac:dyDescent="0.3">
      <c r="A269" s="15"/>
      <c r="B269" s="15"/>
      <c r="C269" s="15"/>
      <c r="D269" s="16"/>
      <c r="E269" s="16"/>
    </row>
    <row r="270" spans="1:5" x14ac:dyDescent="0.3">
      <c r="A270" s="15"/>
      <c r="B270" s="15"/>
      <c r="C270" s="15"/>
      <c r="D270" s="16"/>
      <c r="E270" s="16"/>
    </row>
    <row r="271" spans="1:5" x14ac:dyDescent="0.3">
      <c r="A271" s="15"/>
      <c r="B271" s="15"/>
      <c r="C271" s="15"/>
      <c r="D271" s="16"/>
      <c r="E271" s="16"/>
    </row>
    <row r="272" spans="1:5" x14ac:dyDescent="0.3">
      <c r="A272" s="15"/>
      <c r="B272" s="15"/>
      <c r="C272" s="15"/>
      <c r="D272" s="16"/>
      <c r="E272" s="16"/>
    </row>
    <row r="273" spans="1:5" x14ac:dyDescent="0.3">
      <c r="A273" s="15"/>
      <c r="B273" s="15"/>
      <c r="C273" s="15"/>
      <c r="D273" s="16"/>
      <c r="E273" s="16"/>
    </row>
    <row r="274" spans="1:5" x14ac:dyDescent="0.3">
      <c r="A274" s="15"/>
      <c r="B274" s="15"/>
      <c r="C274" s="15"/>
      <c r="D274" s="16"/>
      <c r="E274" s="16"/>
    </row>
    <row r="275" spans="1:5" x14ac:dyDescent="0.3">
      <c r="A275" s="15"/>
      <c r="B275" s="15"/>
      <c r="C275" s="15"/>
      <c r="D275" s="16"/>
      <c r="E275" s="16"/>
    </row>
    <row r="276" spans="1:5" x14ac:dyDescent="0.3">
      <c r="A276" s="15"/>
      <c r="B276" s="15"/>
      <c r="C276" s="15"/>
      <c r="D276" s="16"/>
      <c r="E276" s="16"/>
    </row>
    <row r="277" spans="1:5" x14ac:dyDescent="0.3">
      <c r="A277" s="15"/>
      <c r="B277" s="15"/>
      <c r="C277" s="15"/>
      <c r="D277" s="16"/>
      <c r="E277" s="16"/>
    </row>
    <row r="278" spans="1:5" x14ac:dyDescent="0.3">
      <c r="A278" s="15"/>
      <c r="B278" s="15"/>
      <c r="C278" s="15"/>
      <c r="D278" s="16"/>
      <c r="E278" s="16"/>
    </row>
    <row r="279" spans="1:5" x14ac:dyDescent="0.3">
      <c r="A279" s="15"/>
      <c r="B279" s="15"/>
      <c r="C279" s="15"/>
      <c r="D279" s="16"/>
      <c r="E279" s="16"/>
    </row>
    <row r="280" spans="1:5" x14ac:dyDescent="0.3">
      <c r="A280" s="15"/>
      <c r="B280" s="15"/>
      <c r="C280" s="15"/>
      <c r="D280" s="16"/>
      <c r="E280" s="16"/>
    </row>
    <row r="281" spans="1:5" x14ac:dyDescent="0.3">
      <c r="A281" s="15"/>
      <c r="B281" s="15"/>
      <c r="C281" s="15"/>
      <c r="D281" s="16"/>
      <c r="E281" s="16"/>
    </row>
    <row r="282" spans="1:5" x14ac:dyDescent="0.3">
      <c r="A282" s="15"/>
      <c r="B282" s="15"/>
      <c r="C282" s="15"/>
      <c r="D282" s="16"/>
      <c r="E282" s="16"/>
    </row>
    <row r="283" spans="1:5" x14ac:dyDescent="0.3">
      <c r="A283" s="15"/>
      <c r="B283" s="15"/>
      <c r="C283" s="15"/>
      <c r="D283" s="16"/>
      <c r="E283" s="16"/>
    </row>
    <row r="284" spans="1:5" x14ac:dyDescent="0.3">
      <c r="A284" s="15"/>
      <c r="B284" s="15"/>
      <c r="C284" s="15"/>
      <c r="D284" s="16"/>
      <c r="E284" s="16"/>
    </row>
    <row r="285" spans="1:5" x14ac:dyDescent="0.3">
      <c r="A285" s="15"/>
      <c r="B285" s="15"/>
      <c r="C285" s="15"/>
      <c r="D285" s="16"/>
      <c r="E285" s="16"/>
    </row>
    <row r="286" spans="1:5" x14ac:dyDescent="0.3">
      <c r="A286" s="15"/>
      <c r="B286" s="15"/>
      <c r="C286" s="15"/>
      <c r="D286" s="16"/>
      <c r="E286" s="16"/>
    </row>
    <row r="287" spans="1:5" x14ac:dyDescent="0.3">
      <c r="A287" s="15"/>
      <c r="B287" s="15"/>
      <c r="C287" s="15"/>
      <c r="D287" s="16"/>
      <c r="E287" s="16"/>
    </row>
    <row r="288" spans="1:5" x14ac:dyDescent="0.3">
      <c r="A288" s="15"/>
      <c r="B288" s="15"/>
      <c r="C288" s="15"/>
      <c r="D288" s="16"/>
      <c r="E288" s="16"/>
    </row>
    <row r="289" spans="1:5" x14ac:dyDescent="0.3">
      <c r="A289" s="15"/>
      <c r="B289" s="15"/>
      <c r="C289" s="15"/>
      <c r="D289" s="16"/>
      <c r="E289" s="16"/>
    </row>
    <row r="290" spans="1:5" x14ac:dyDescent="0.3">
      <c r="A290" s="15"/>
      <c r="B290" s="15"/>
      <c r="C290" s="15"/>
      <c r="D290" s="16"/>
      <c r="E290" s="16"/>
    </row>
    <row r="291" spans="1:5" x14ac:dyDescent="0.3">
      <c r="A291" s="15"/>
      <c r="B291" s="15"/>
      <c r="C291" s="15"/>
      <c r="D291" s="16"/>
      <c r="E291" s="16"/>
    </row>
    <row r="292" spans="1:5" x14ac:dyDescent="0.3">
      <c r="A292" s="15"/>
      <c r="B292" s="15"/>
      <c r="C292" s="15"/>
      <c r="D292" s="16"/>
      <c r="E292" s="16"/>
    </row>
    <row r="293" spans="1:5" x14ac:dyDescent="0.3">
      <c r="A293" s="15"/>
      <c r="B293" s="15"/>
      <c r="C293" s="15"/>
      <c r="D293" s="16"/>
      <c r="E293" s="16"/>
    </row>
    <row r="294" spans="1:5" x14ac:dyDescent="0.3">
      <c r="A294" s="15"/>
      <c r="B294" s="15"/>
      <c r="C294" s="15"/>
      <c r="D294" s="16"/>
      <c r="E294" s="16"/>
    </row>
    <row r="295" spans="1:5" x14ac:dyDescent="0.3">
      <c r="A295" s="15"/>
      <c r="B295" s="15"/>
      <c r="C295" s="15"/>
      <c r="D295" s="16"/>
      <c r="E295" s="16"/>
    </row>
    <row r="296" spans="1:5" x14ac:dyDescent="0.3">
      <c r="A296" s="15"/>
      <c r="B296" s="15"/>
      <c r="C296" s="15"/>
      <c r="D296" s="16"/>
      <c r="E296" s="16"/>
    </row>
    <row r="297" spans="1:5" x14ac:dyDescent="0.3">
      <c r="A297" s="15"/>
      <c r="B297" s="15"/>
      <c r="C297" s="15"/>
      <c r="D297" s="16"/>
      <c r="E297" s="16"/>
    </row>
    <row r="298" spans="1:5" x14ac:dyDescent="0.3">
      <c r="A298" s="15"/>
      <c r="B298" s="15"/>
      <c r="C298" s="15"/>
      <c r="D298" s="16"/>
      <c r="E298" s="16"/>
    </row>
    <row r="299" spans="1:5" x14ac:dyDescent="0.3">
      <c r="A299" s="15"/>
      <c r="B299" s="15"/>
      <c r="C299" s="15"/>
      <c r="D299" s="16"/>
      <c r="E299" s="16"/>
    </row>
    <row r="300" spans="1:5" x14ac:dyDescent="0.3">
      <c r="A300" s="15"/>
      <c r="B300" s="15"/>
      <c r="C300" s="15"/>
      <c r="D300" s="16"/>
      <c r="E300" s="16"/>
    </row>
    <row r="301" spans="1:5" x14ac:dyDescent="0.3">
      <c r="A301" s="15"/>
      <c r="B301" s="15"/>
      <c r="C301" s="15"/>
      <c r="D301" s="16"/>
      <c r="E301" s="16"/>
    </row>
    <row r="302" spans="1:5" x14ac:dyDescent="0.3">
      <c r="A302" s="15"/>
      <c r="B302" s="15"/>
      <c r="C302" s="15"/>
      <c r="D302" s="16"/>
      <c r="E302" s="16"/>
    </row>
    <row r="303" spans="1:5" x14ac:dyDescent="0.3">
      <c r="A303" s="15"/>
      <c r="B303" s="15"/>
      <c r="C303" s="15"/>
      <c r="D303" s="16"/>
      <c r="E303" s="16"/>
    </row>
    <row r="304" spans="1:5" x14ac:dyDescent="0.3">
      <c r="A304" s="15"/>
      <c r="B304" s="15"/>
      <c r="C304" s="15"/>
      <c r="D304" s="16"/>
      <c r="E304" s="16"/>
    </row>
    <row r="305" spans="1:5" x14ac:dyDescent="0.3">
      <c r="A305" s="15"/>
      <c r="B305" s="15"/>
      <c r="C305" s="15"/>
      <c r="D305" s="16"/>
      <c r="E305" s="16"/>
    </row>
    <row r="306" spans="1:5" x14ac:dyDescent="0.3">
      <c r="A306" s="15"/>
      <c r="B306" s="15"/>
      <c r="C306" s="15"/>
      <c r="D306" s="16"/>
      <c r="E306" s="16"/>
    </row>
    <row r="307" spans="1:5" x14ac:dyDescent="0.3">
      <c r="A307" s="15"/>
      <c r="B307" s="15"/>
      <c r="C307" s="15"/>
      <c r="D307" s="16"/>
      <c r="E307" s="16"/>
    </row>
    <row r="308" spans="1:5" x14ac:dyDescent="0.3">
      <c r="A308" s="15"/>
      <c r="B308" s="15"/>
      <c r="C308" s="15"/>
      <c r="D308" s="16"/>
      <c r="E308" s="16"/>
    </row>
    <row r="309" spans="1:5" x14ac:dyDescent="0.3">
      <c r="A309" s="15"/>
      <c r="B309" s="15"/>
      <c r="C309" s="15"/>
      <c r="D309" s="16"/>
      <c r="E309" s="16"/>
    </row>
    <row r="310" spans="1:5" x14ac:dyDescent="0.3">
      <c r="A310" s="15"/>
      <c r="B310" s="15"/>
      <c r="C310" s="15"/>
      <c r="D310" s="16"/>
      <c r="E310" s="16"/>
    </row>
    <row r="311" spans="1:5" x14ac:dyDescent="0.3">
      <c r="A311" s="15"/>
      <c r="B311" s="15"/>
      <c r="C311" s="15"/>
      <c r="D311" s="16"/>
      <c r="E311" s="16"/>
    </row>
    <row r="312" spans="1:5" x14ac:dyDescent="0.3">
      <c r="A312" s="15"/>
      <c r="B312" s="15"/>
      <c r="C312" s="15"/>
      <c r="D312" s="16"/>
      <c r="E312" s="16"/>
    </row>
    <row r="313" spans="1:5" x14ac:dyDescent="0.3">
      <c r="A313" s="15"/>
      <c r="B313" s="15"/>
      <c r="C313" s="15"/>
      <c r="D313" s="16"/>
      <c r="E313" s="16"/>
    </row>
    <row r="314" spans="1:5" x14ac:dyDescent="0.3">
      <c r="A314" s="15"/>
      <c r="B314" s="15"/>
      <c r="C314" s="15"/>
      <c r="D314" s="16"/>
      <c r="E314" s="16"/>
    </row>
    <row r="315" spans="1:5" x14ac:dyDescent="0.3">
      <c r="A315" s="15"/>
      <c r="B315" s="15"/>
      <c r="C315" s="15"/>
      <c r="D315" s="16"/>
      <c r="E315" s="16"/>
    </row>
    <row r="316" spans="1:5" x14ac:dyDescent="0.3">
      <c r="A316" s="15"/>
      <c r="B316" s="15"/>
      <c r="C316" s="15"/>
      <c r="D316" s="16"/>
      <c r="E316" s="16"/>
    </row>
    <row r="317" spans="1:5" x14ac:dyDescent="0.3">
      <c r="A317" s="15"/>
      <c r="B317" s="15"/>
      <c r="C317" s="15"/>
      <c r="D317" s="16"/>
      <c r="E317" s="16"/>
    </row>
    <row r="318" spans="1:5" x14ac:dyDescent="0.3">
      <c r="A318" s="15"/>
      <c r="B318" s="15"/>
      <c r="C318" s="15"/>
      <c r="D318" s="16"/>
      <c r="E318" s="16"/>
    </row>
    <row r="319" spans="1:5" x14ac:dyDescent="0.3">
      <c r="A319" s="15"/>
      <c r="B319" s="15"/>
      <c r="C319" s="15"/>
      <c r="D319" s="16"/>
      <c r="E319" s="16"/>
    </row>
    <row r="320" spans="1:5" x14ac:dyDescent="0.3">
      <c r="A320" s="15"/>
      <c r="B320" s="15"/>
      <c r="C320" s="15"/>
      <c r="D320" s="16"/>
      <c r="E320" s="16"/>
    </row>
    <row r="321" spans="1:5" x14ac:dyDescent="0.3">
      <c r="A321" s="15"/>
      <c r="B321" s="15"/>
      <c r="C321" s="15"/>
      <c r="D321" s="16"/>
      <c r="E321" s="16"/>
    </row>
    <row r="322" spans="1:5" x14ac:dyDescent="0.3">
      <c r="A322" s="15"/>
      <c r="B322" s="15"/>
      <c r="C322" s="15"/>
      <c r="D322" s="16"/>
      <c r="E322" s="16"/>
    </row>
    <row r="323" spans="1:5" x14ac:dyDescent="0.3">
      <c r="A323" s="15"/>
      <c r="B323" s="15"/>
      <c r="C323" s="15"/>
      <c r="D323" s="16"/>
      <c r="E323" s="16"/>
    </row>
    <row r="324" spans="1:5" x14ac:dyDescent="0.3">
      <c r="A324" s="15"/>
      <c r="B324" s="15"/>
      <c r="C324" s="15"/>
      <c r="D324" s="16"/>
      <c r="E324" s="16"/>
    </row>
    <row r="325" spans="1:5" x14ac:dyDescent="0.3">
      <c r="A325" s="15"/>
      <c r="B325" s="15"/>
      <c r="C325" s="15"/>
      <c r="D325" s="16"/>
      <c r="E325" s="16"/>
    </row>
    <row r="326" spans="1:5" x14ac:dyDescent="0.3">
      <c r="A326" s="15"/>
      <c r="B326" s="15"/>
      <c r="C326" s="15"/>
      <c r="D326" s="16"/>
      <c r="E326" s="16"/>
    </row>
    <row r="327" spans="1:5" x14ac:dyDescent="0.3">
      <c r="A327" s="15"/>
      <c r="B327" s="15"/>
      <c r="C327" s="15"/>
      <c r="D327" s="16"/>
      <c r="E327" s="16"/>
    </row>
    <row r="328" spans="1:5" x14ac:dyDescent="0.3">
      <c r="A328" s="15"/>
      <c r="B328" s="15"/>
      <c r="C328" s="15"/>
      <c r="D328" s="16"/>
      <c r="E328" s="16"/>
    </row>
    <row r="329" spans="1:5" x14ac:dyDescent="0.3">
      <c r="A329" s="15"/>
      <c r="B329" s="15"/>
      <c r="C329" s="15"/>
      <c r="D329" s="16"/>
      <c r="E329" s="16"/>
    </row>
    <row r="330" spans="1:5" x14ac:dyDescent="0.3">
      <c r="A330" s="15"/>
      <c r="B330" s="15"/>
      <c r="C330" s="15"/>
      <c r="D330" s="16"/>
      <c r="E330" s="16"/>
    </row>
    <row r="331" spans="1:5" x14ac:dyDescent="0.3">
      <c r="A331" s="15"/>
      <c r="B331" s="15"/>
      <c r="C331" s="15"/>
      <c r="D331" s="16"/>
      <c r="E331" s="16"/>
    </row>
    <row r="332" spans="1:5" x14ac:dyDescent="0.3">
      <c r="A332" s="15"/>
      <c r="B332" s="15"/>
      <c r="C332" s="15"/>
      <c r="D332" s="16"/>
      <c r="E332" s="16"/>
    </row>
    <row r="333" spans="1:5" x14ac:dyDescent="0.3">
      <c r="A333" s="15"/>
      <c r="B333" s="15"/>
      <c r="C333" s="15"/>
      <c r="D333" s="16"/>
      <c r="E333" s="16"/>
    </row>
    <row r="334" spans="1:5" x14ac:dyDescent="0.3">
      <c r="A334" s="15"/>
      <c r="B334" s="15"/>
      <c r="C334" s="15"/>
      <c r="D334" s="16"/>
      <c r="E334" s="16"/>
    </row>
    <row r="335" spans="1:5" x14ac:dyDescent="0.3">
      <c r="A335" s="15"/>
      <c r="B335" s="15"/>
      <c r="C335" s="15"/>
      <c r="D335" s="16"/>
      <c r="E335" s="16"/>
    </row>
    <row r="336" spans="1:5" x14ac:dyDescent="0.3">
      <c r="A336" s="15"/>
      <c r="B336" s="15"/>
      <c r="C336" s="15"/>
      <c r="D336" s="16"/>
      <c r="E336" s="16"/>
    </row>
    <row r="337" spans="1:5" x14ac:dyDescent="0.3">
      <c r="A337" s="15"/>
      <c r="B337" s="15"/>
      <c r="C337" s="15"/>
      <c r="D337" s="16"/>
      <c r="E337" s="16"/>
    </row>
    <row r="338" spans="1:5" x14ac:dyDescent="0.3">
      <c r="A338" s="15"/>
      <c r="B338" s="15"/>
      <c r="C338" s="15"/>
      <c r="D338" s="16"/>
      <c r="E338" s="16"/>
    </row>
    <row r="339" spans="1:5" x14ac:dyDescent="0.3">
      <c r="A339" s="15"/>
      <c r="B339" s="15"/>
      <c r="C339" s="15"/>
      <c r="D339" s="16"/>
      <c r="E339" s="16"/>
    </row>
    <row r="340" spans="1:5" x14ac:dyDescent="0.3">
      <c r="A340" s="15"/>
      <c r="B340" s="15"/>
      <c r="C340" s="15"/>
      <c r="D340" s="16"/>
      <c r="E340" s="16"/>
    </row>
    <row r="341" spans="1:5" x14ac:dyDescent="0.3">
      <c r="A341" s="15"/>
      <c r="B341" s="15"/>
      <c r="C341" s="15"/>
      <c r="D341" s="16"/>
      <c r="E341" s="16"/>
    </row>
    <row r="342" spans="1:5" x14ac:dyDescent="0.3">
      <c r="A342" s="15"/>
      <c r="B342" s="15"/>
      <c r="C342" s="15"/>
      <c r="D342" s="16"/>
      <c r="E342" s="16"/>
    </row>
    <row r="343" spans="1:5" x14ac:dyDescent="0.3">
      <c r="A343" s="15"/>
      <c r="B343" s="15"/>
      <c r="C343" s="15"/>
      <c r="D343" s="16"/>
      <c r="E343" s="16"/>
    </row>
    <row r="344" spans="1:5" x14ac:dyDescent="0.3">
      <c r="A344" s="15"/>
      <c r="B344" s="15"/>
      <c r="C344" s="15"/>
      <c r="D344" s="16"/>
      <c r="E344" s="16"/>
    </row>
    <row r="345" spans="1:5" x14ac:dyDescent="0.3">
      <c r="A345" s="15"/>
      <c r="B345" s="15"/>
      <c r="C345" s="15"/>
      <c r="D345" s="16"/>
      <c r="E345" s="16"/>
    </row>
    <row r="346" spans="1:5" x14ac:dyDescent="0.3">
      <c r="A346" s="15"/>
      <c r="B346" s="15"/>
      <c r="C346" s="15"/>
      <c r="D346" s="16"/>
      <c r="E346" s="16"/>
    </row>
    <row r="347" spans="1:5" x14ac:dyDescent="0.3">
      <c r="A347" s="15"/>
      <c r="B347" s="15"/>
      <c r="C347" s="15"/>
      <c r="D347" s="16"/>
      <c r="E347" s="16"/>
    </row>
    <row r="348" spans="1:5" x14ac:dyDescent="0.3">
      <c r="A348" s="15"/>
      <c r="B348" s="15"/>
      <c r="C348" s="15"/>
      <c r="D348" s="16"/>
      <c r="E348" s="16"/>
    </row>
    <row r="349" spans="1:5" x14ac:dyDescent="0.3">
      <c r="A349" s="15"/>
      <c r="B349" s="15"/>
      <c r="C349" s="15"/>
      <c r="D349" s="16"/>
      <c r="E349" s="16"/>
    </row>
    <row r="350" spans="1:5" x14ac:dyDescent="0.3">
      <c r="A350" s="15"/>
      <c r="B350" s="15"/>
      <c r="C350" s="15"/>
      <c r="D350" s="16"/>
      <c r="E350" s="16"/>
    </row>
    <row r="351" spans="1:5" x14ac:dyDescent="0.3">
      <c r="A351" s="15"/>
      <c r="B351" s="15"/>
      <c r="C351" s="15"/>
      <c r="D351" s="16"/>
      <c r="E351" s="16"/>
    </row>
    <row r="352" spans="1:5" x14ac:dyDescent="0.3">
      <c r="A352" s="15"/>
      <c r="B352" s="15"/>
      <c r="C352" s="15"/>
      <c r="D352" s="16"/>
      <c r="E352" s="16"/>
    </row>
    <row r="353" spans="1:5" x14ac:dyDescent="0.3">
      <c r="A353" s="15"/>
      <c r="B353" s="15"/>
      <c r="C353" s="15"/>
      <c r="D353" s="16"/>
      <c r="E353" s="16"/>
    </row>
    <row r="354" spans="1:5" x14ac:dyDescent="0.3">
      <c r="A354" s="15"/>
      <c r="B354" s="15"/>
      <c r="C354" s="15"/>
      <c r="D354" s="16"/>
      <c r="E354" s="16"/>
    </row>
    <row r="355" spans="1:5" x14ac:dyDescent="0.3">
      <c r="A355" s="15"/>
      <c r="B355" s="15"/>
      <c r="C355" s="15"/>
      <c r="D355" s="16"/>
      <c r="E355" s="16"/>
    </row>
    <row r="356" spans="1:5" x14ac:dyDescent="0.3">
      <c r="A356" s="15"/>
      <c r="B356" s="15"/>
      <c r="C356" s="15"/>
      <c r="D356" s="16"/>
      <c r="E356" s="16"/>
    </row>
    <row r="357" spans="1:5" x14ac:dyDescent="0.3">
      <c r="A357" s="15"/>
      <c r="B357" s="15"/>
      <c r="C357" s="15"/>
      <c r="D357" s="16"/>
      <c r="E357" s="16"/>
    </row>
    <row r="358" spans="1:5" x14ac:dyDescent="0.3">
      <c r="A358" s="15"/>
      <c r="B358" s="15"/>
      <c r="C358" s="15"/>
      <c r="D358" s="16"/>
      <c r="E358" s="16"/>
    </row>
    <row r="359" spans="1:5" x14ac:dyDescent="0.3">
      <c r="A359" s="15"/>
      <c r="B359" s="15"/>
      <c r="C359" s="15"/>
      <c r="D359" s="16"/>
      <c r="E359" s="16"/>
    </row>
    <row r="360" spans="1:5" x14ac:dyDescent="0.3">
      <c r="A360" s="15"/>
      <c r="B360" s="15"/>
      <c r="C360" s="15"/>
      <c r="D360" s="16"/>
      <c r="E360" s="16"/>
    </row>
    <row r="361" spans="1:5" x14ac:dyDescent="0.3">
      <c r="A361" s="15"/>
      <c r="B361" s="15"/>
      <c r="C361" s="15"/>
      <c r="D361" s="16"/>
      <c r="E361" s="16"/>
    </row>
    <row r="362" spans="1:5" x14ac:dyDescent="0.3">
      <c r="A362" s="15"/>
      <c r="B362" s="15"/>
      <c r="C362" s="15"/>
      <c r="D362" s="16"/>
      <c r="E362" s="16"/>
    </row>
    <row r="363" spans="1:5" x14ac:dyDescent="0.3">
      <c r="A363" s="15"/>
      <c r="B363" s="15"/>
      <c r="C363" s="15"/>
      <c r="D363" s="16"/>
      <c r="E363" s="16"/>
    </row>
    <row r="364" spans="1:5" x14ac:dyDescent="0.3">
      <c r="A364" s="15"/>
      <c r="B364" s="15"/>
      <c r="C364" s="15"/>
      <c r="D364" s="16"/>
      <c r="E364" s="16"/>
    </row>
    <row r="365" spans="1:5" x14ac:dyDescent="0.3">
      <c r="A365" s="15"/>
      <c r="B365" s="15"/>
      <c r="C365" s="15"/>
      <c r="D365" s="16"/>
      <c r="E365" s="16"/>
    </row>
    <row r="366" spans="1:5" x14ac:dyDescent="0.3">
      <c r="A366" s="15"/>
      <c r="B366" s="15"/>
      <c r="C366" s="15"/>
      <c r="D366" s="16"/>
      <c r="E366" s="16"/>
    </row>
    <row r="367" spans="1:5" x14ac:dyDescent="0.3">
      <c r="A367" s="15"/>
      <c r="B367" s="15"/>
      <c r="C367" s="15"/>
      <c r="D367" s="16"/>
      <c r="E367" s="16"/>
    </row>
    <row r="368" spans="1:5" x14ac:dyDescent="0.3">
      <c r="A368" s="15"/>
      <c r="B368" s="15"/>
      <c r="C368" s="15"/>
      <c r="D368" s="16"/>
      <c r="E368" s="16"/>
    </row>
    <row r="369" spans="1:5" x14ac:dyDescent="0.3">
      <c r="A369" s="15"/>
      <c r="B369" s="15"/>
      <c r="C369" s="15"/>
      <c r="D369" s="16"/>
      <c r="E369" s="16"/>
    </row>
    <row r="370" spans="1:5" x14ac:dyDescent="0.3">
      <c r="A370" s="15"/>
      <c r="B370" s="15"/>
      <c r="C370" s="15"/>
      <c r="D370" s="16"/>
      <c r="E370" s="16"/>
    </row>
    <row r="371" spans="1:5" x14ac:dyDescent="0.3">
      <c r="A371" s="15"/>
      <c r="B371" s="15"/>
      <c r="C371" s="15"/>
      <c r="D371" s="16"/>
      <c r="E371" s="16"/>
    </row>
    <row r="372" spans="1:5" x14ac:dyDescent="0.3">
      <c r="A372" s="15"/>
      <c r="B372" s="15"/>
      <c r="C372" s="15"/>
      <c r="D372" s="16"/>
      <c r="E372" s="16"/>
    </row>
    <row r="373" spans="1:5" x14ac:dyDescent="0.3">
      <c r="A373" s="15"/>
      <c r="B373" s="15"/>
      <c r="C373" s="15"/>
      <c r="D373" s="16"/>
      <c r="E373" s="16"/>
    </row>
    <row r="374" spans="1:5" x14ac:dyDescent="0.3">
      <c r="A374" s="15"/>
      <c r="B374" s="15"/>
      <c r="C374" s="15"/>
      <c r="D374" s="16"/>
      <c r="E374" s="16"/>
    </row>
    <row r="375" spans="1:5" x14ac:dyDescent="0.3">
      <c r="A375" s="15"/>
      <c r="B375" s="15"/>
      <c r="C375" s="15"/>
      <c r="D375" s="16"/>
      <c r="E375" s="16"/>
    </row>
    <row r="376" spans="1:5" x14ac:dyDescent="0.3">
      <c r="A376" s="15"/>
      <c r="B376" s="15"/>
      <c r="C376" s="15"/>
      <c r="D376" s="16"/>
      <c r="E376" s="16"/>
    </row>
    <row r="377" spans="1:5" x14ac:dyDescent="0.3">
      <c r="A377" s="15"/>
      <c r="B377" s="15"/>
      <c r="C377" s="15"/>
      <c r="D377" s="16"/>
      <c r="E377" s="16"/>
    </row>
    <row r="378" spans="1:5" x14ac:dyDescent="0.3">
      <c r="A378" s="15"/>
      <c r="B378" s="15"/>
      <c r="C378" s="15"/>
      <c r="D378" s="16"/>
      <c r="E378" s="16"/>
    </row>
    <row r="379" spans="1:5" x14ac:dyDescent="0.3">
      <c r="A379" s="15"/>
      <c r="B379" s="15"/>
      <c r="C379" s="15"/>
      <c r="D379" s="16"/>
      <c r="E379" s="16"/>
    </row>
    <row r="380" spans="1:5" x14ac:dyDescent="0.3">
      <c r="A380" s="15"/>
      <c r="B380" s="15"/>
      <c r="C380" s="15"/>
      <c r="D380" s="16"/>
      <c r="E380" s="16"/>
    </row>
    <row r="381" spans="1:5" x14ac:dyDescent="0.3">
      <c r="A381" s="15"/>
      <c r="B381" s="15"/>
      <c r="C381" s="15"/>
      <c r="D381" s="16"/>
      <c r="E381" s="16"/>
    </row>
    <row r="382" spans="1:5" x14ac:dyDescent="0.3">
      <c r="A382" s="15"/>
      <c r="B382" s="15"/>
      <c r="C382" s="15"/>
      <c r="D382" s="16"/>
      <c r="E382" s="16"/>
    </row>
    <row r="383" spans="1:5" x14ac:dyDescent="0.3">
      <c r="A383" s="15"/>
      <c r="B383" s="15"/>
      <c r="C383" s="15"/>
      <c r="D383" s="16"/>
      <c r="E383" s="16"/>
    </row>
    <row r="384" spans="1:5" x14ac:dyDescent="0.3">
      <c r="A384" s="15"/>
      <c r="B384" s="15"/>
      <c r="C384" s="15"/>
      <c r="D384" s="16"/>
      <c r="E384" s="16"/>
    </row>
    <row r="385" spans="1:5" x14ac:dyDescent="0.3">
      <c r="A385" s="15"/>
      <c r="B385" s="15"/>
      <c r="C385" s="15"/>
      <c r="D385" s="16"/>
      <c r="E385" s="16"/>
    </row>
    <row r="386" spans="1:5" x14ac:dyDescent="0.3">
      <c r="A386" s="15"/>
      <c r="B386" s="15"/>
      <c r="C386" s="15"/>
      <c r="D386" s="16"/>
      <c r="E386" s="16"/>
    </row>
    <row r="387" spans="1:5" x14ac:dyDescent="0.3">
      <c r="A387" s="15"/>
      <c r="B387" s="15"/>
      <c r="C387" s="15"/>
      <c r="D387" s="16"/>
      <c r="E387" s="16"/>
    </row>
    <row r="388" spans="1:5" x14ac:dyDescent="0.3">
      <c r="A388" s="15"/>
      <c r="B388" s="15"/>
      <c r="C388" s="15"/>
      <c r="D388" s="16"/>
      <c r="E388" s="16"/>
    </row>
    <row r="389" spans="1:5" x14ac:dyDescent="0.3">
      <c r="A389" s="15"/>
      <c r="B389" s="15"/>
      <c r="C389" s="15"/>
      <c r="D389" s="16"/>
      <c r="E389" s="16"/>
    </row>
    <row r="390" spans="1:5" x14ac:dyDescent="0.3">
      <c r="A390" s="15"/>
      <c r="B390" s="15"/>
      <c r="C390" s="15"/>
      <c r="D390" s="16"/>
      <c r="E390" s="16"/>
    </row>
    <row r="391" spans="1:5" x14ac:dyDescent="0.3">
      <c r="A391" s="15"/>
      <c r="B391" s="15"/>
      <c r="C391" s="15"/>
      <c r="D391" s="16"/>
      <c r="E391" s="16"/>
    </row>
    <row r="392" spans="1:5" x14ac:dyDescent="0.3">
      <c r="A392" s="15"/>
      <c r="B392" s="15"/>
      <c r="C392" s="15"/>
      <c r="D392" s="16"/>
      <c r="E392" s="16"/>
    </row>
    <row r="393" spans="1:5" x14ac:dyDescent="0.3">
      <c r="A393" s="15"/>
      <c r="B393" s="15"/>
      <c r="C393" s="15"/>
      <c r="D393" s="16"/>
      <c r="E393" s="16"/>
    </row>
    <row r="394" spans="1:5" x14ac:dyDescent="0.3">
      <c r="A394" s="15"/>
      <c r="B394" s="15"/>
      <c r="C394" s="15"/>
      <c r="D394" s="16"/>
      <c r="E394" s="16"/>
    </row>
    <row r="395" spans="1:5" x14ac:dyDescent="0.3">
      <c r="A395" s="15"/>
      <c r="B395" s="15"/>
      <c r="C395" s="15"/>
      <c r="D395" s="16"/>
      <c r="E395" s="16"/>
    </row>
    <row r="396" spans="1:5" x14ac:dyDescent="0.3">
      <c r="A396" s="15"/>
      <c r="B396" s="15"/>
      <c r="C396" s="15"/>
      <c r="D396" s="16"/>
      <c r="E396" s="16"/>
    </row>
    <row r="397" spans="1:5" x14ac:dyDescent="0.3">
      <c r="A397" s="15"/>
      <c r="B397" s="15"/>
      <c r="C397" s="15"/>
      <c r="D397" s="16"/>
      <c r="E397" s="16"/>
    </row>
    <row r="398" spans="1:5" x14ac:dyDescent="0.3">
      <c r="A398" s="15"/>
      <c r="B398" s="15"/>
      <c r="C398" s="15"/>
      <c r="D398" s="16"/>
      <c r="E398" s="16"/>
    </row>
    <row r="399" spans="1:5" x14ac:dyDescent="0.3">
      <c r="A399" s="15"/>
      <c r="B399" s="15"/>
      <c r="C399" s="15"/>
      <c r="D399" s="16"/>
      <c r="E399" s="16"/>
    </row>
    <row r="400" spans="1:5" x14ac:dyDescent="0.3">
      <c r="A400" s="15"/>
      <c r="B400" s="15"/>
      <c r="C400" s="15"/>
      <c r="D400" s="16"/>
      <c r="E400" s="16"/>
    </row>
    <row r="401" spans="1:5" x14ac:dyDescent="0.3">
      <c r="A401" s="15"/>
      <c r="B401" s="15"/>
      <c r="C401" s="15"/>
      <c r="D401" s="16"/>
      <c r="E401" s="16"/>
    </row>
    <row r="402" spans="1:5" x14ac:dyDescent="0.3">
      <c r="A402" s="15"/>
      <c r="B402" s="15"/>
      <c r="C402" s="15"/>
      <c r="D402" s="16"/>
      <c r="E402" s="16"/>
    </row>
    <row r="403" spans="1:5" x14ac:dyDescent="0.3">
      <c r="A403" s="15"/>
      <c r="B403" s="15"/>
      <c r="C403" s="15"/>
      <c r="D403" s="16"/>
      <c r="E403" s="16"/>
    </row>
    <row r="404" spans="1:5" x14ac:dyDescent="0.3">
      <c r="A404" s="15"/>
      <c r="B404" s="15"/>
      <c r="C404" s="15"/>
      <c r="D404" s="16"/>
      <c r="E404" s="16"/>
    </row>
    <row r="405" spans="1:5" x14ac:dyDescent="0.3">
      <c r="A405" s="15"/>
      <c r="B405" s="15"/>
      <c r="C405" s="15"/>
      <c r="D405" s="16"/>
      <c r="E405" s="16"/>
    </row>
    <row r="406" spans="1:5" x14ac:dyDescent="0.3">
      <c r="A406" s="15"/>
      <c r="B406" s="15"/>
      <c r="C406" s="15"/>
      <c r="D406" s="16"/>
      <c r="E406" s="16"/>
    </row>
    <row r="407" spans="1:5" x14ac:dyDescent="0.3">
      <c r="A407" s="15"/>
      <c r="B407" s="15"/>
      <c r="C407" s="15"/>
      <c r="D407" s="16"/>
      <c r="E407" s="16"/>
    </row>
    <row r="408" spans="1:5" x14ac:dyDescent="0.3">
      <c r="A408" s="15"/>
      <c r="B408" s="15"/>
      <c r="C408" s="15"/>
      <c r="D408" s="16"/>
      <c r="E408" s="16"/>
    </row>
    <row r="409" spans="1:5" x14ac:dyDescent="0.3">
      <c r="A409" s="15"/>
      <c r="B409" s="15"/>
      <c r="C409" s="15"/>
      <c r="D409" s="16"/>
      <c r="E409" s="16"/>
    </row>
    <row r="410" spans="1:5" x14ac:dyDescent="0.3">
      <c r="A410" s="15"/>
      <c r="B410" s="15"/>
      <c r="C410" s="15"/>
      <c r="D410" s="16"/>
      <c r="E410" s="16"/>
    </row>
    <row r="411" spans="1:5" x14ac:dyDescent="0.3">
      <c r="A411" s="15"/>
      <c r="B411" s="15"/>
      <c r="C411" s="15"/>
      <c r="D411" s="16"/>
      <c r="E411" s="16"/>
    </row>
    <row r="412" spans="1:5" x14ac:dyDescent="0.3">
      <c r="A412" s="15"/>
      <c r="B412" s="15"/>
      <c r="C412" s="15"/>
      <c r="D412" s="16"/>
      <c r="E412" s="16"/>
    </row>
    <row r="413" spans="1:5" x14ac:dyDescent="0.3">
      <c r="A413" s="15"/>
      <c r="B413" s="15"/>
      <c r="C413" s="15"/>
      <c r="D413" s="16"/>
      <c r="E413" s="16"/>
    </row>
    <row r="414" spans="1:5" x14ac:dyDescent="0.3">
      <c r="A414" s="15"/>
      <c r="B414" s="15"/>
      <c r="C414" s="15"/>
      <c r="D414" s="16"/>
      <c r="E414" s="16"/>
    </row>
    <row r="415" spans="1:5" x14ac:dyDescent="0.3">
      <c r="A415" s="15"/>
      <c r="B415" s="15"/>
      <c r="C415" s="15"/>
      <c r="D415" s="16"/>
      <c r="E415" s="16"/>
    </row>
    <row r="416" spans="1:5" x14ac:dyDescent="0.3">
      <c r="A416" s="15"/>
      <c r="B416" s="15"/>
      <c r="C416" s="15"/>
      <c r="D416" s="16"/>
      <c r="E416" s="16"/>
    </row>
    <row r="417" spans="1:5" x14ac:dyDescent="0.3">
      <c r="A417" s="15"/>
      <c r="B417" s="15"/>
      <c r="C417" s="15"/>
      <c r="D417" s="16"/>
      <c r="E417" s="16"/>
    </row>
    <row r="418" spans="1:5" x14ac:dyDescent="0.3">
      <c r="A418" s="15"/>
      <c r="B418" s="15"/>
      <c r="C418" s="15"/>
      <c r="D418" s="16"/>
      <c r="E418" s="16"/>
    </row>
    <row r="419" spans="1:5" x14ac:dyDescent="0.3">
      <c r="A419" s="15"/>
      <c r="B419" s="15"/>
      <c r="C419" s="15"/>
      <c r="D419" s="16"/>
      <c r="E419" s="16"/>
    </row>
    <row r="420" spans="1:5" x14ac:dyDescent="0.3">
      <c r="A420" s="15"/>
      <c r="B420" s="15"/>
      <c r="C420" s="15"/>
      <c r="D420" s="16"/>
      <c r="E420" s="16"/>
    </row>
    <row r="421" spans="1:5" x14ac:dyDescent="0.3">
      <c r="A421" s="15"/>
      <c r="B421" s="15"/>
      <c r="C421" s="15"/>
      <c r="D421" s="16"/>
      <c r="E421" s="16"/>
    </row>
    <row r="422" spans="1:5" x14ac:dyDescent="0.3">
      <c r="A422" s="15"/>
      <c r="B422" s="15"/>
      <c r="C422" s="15"/>
      <c r="D422" s="16"/>
      <c r="E422" s="16"/>
    </row>
    <row r="423" spans="1:5" x14ac:dyDescent="0.3">
      <c r="A423" s="15"/>
      <c r="B423" s="15"/>
      <c r="C423" s="15"/>
      <c r="D423" s="16"/>
      <c r="E423" s="16"/>
    </row>
    <row r="424" spans="1:5" x14ac:dyDescent="0.3">
      <c r="A424" s="15"/>
      <c r="B424" s="15"/>
      <c r="C424" s="15"/>
      <c r="D424" s="16"/>
      <c r="E424" s="16"/>
    </row>
    <row r="425" spans="1:5" x14ac:dyDescent="0.3">
      <c r="A425" s="15"/>
      <c r="B425" s="15"/>
      <c r="C425" s="15"/>
      <c r="D425" s="16"/>
      <c r="E425" s="16"/>
    </row>
    <row r="426" spans="1:5" x14ac:dyDescent="0.3">
      <c r="A426" s="15"/>
      <c r="B426" s="15"/>
      <c r="C426" s="15"/>
      <c r="D426" s="16"/>
      <c r="E426" s="16"/>
    </row>
    <row r="427" spans="1:5" x14ac:dyDescent="0.3">
      <c r="A427" s="15"/>
      <c r="B427" s="15"/>
      <c r="C427" s="15"/>
      <c r="D427" s="16"/>
      <c r="E427" s="16"/>
    </row>
    <row r="428" spans="1:5" x14ac:dyDescent="0.3">
      <c r="A428" s="15"/>
      <c r="B428" s="15"/>
      <c r="C428" s="15"/>
      <c r="D428" s="16"/>
      <c r="E428" s="16"/>
    </row>
    <row r="429" spans="1:5" x14ac:dyDescent="0.3">
      <c r="A429" s="15"/>
      <c r="B429" s="15"/>
      <c r="C429" s="15"/>
      <c r="D429" s="16"/>
      <c r="E429" s="16"/>
    </row>
    <row r="430" spans="1:5" x14ac:dyDescent="0.3">
      <c r="A430" s="15"/>
      <c r="B430" s="15"/>
      <c r="C430" s="15"/>
      <c r="D430" s="16"/>
      <c r="E430" s="16"/>
    </row>
    <row r="431" spans="1:5" x14ac:dyDescent="0.3">
      <c r="A431" s="15"/>
      <c r="B431" s="15"/>
      <c r="C431" s="15"/>
      <c r="D431" s="16"/>
      <c r="E431" s="16"/>
    </row>
    <row r="432" spans="1:5" x14ac:dyDescent="0.3">
      <c r="A432" s="15"/>
      <c r="B432" s="15"/>
      <c r="C432" s="15"/>
      <c r="D432" s="16"/>
      <c r="E432" s="16"/>
    </row>
    <row r="433" spans="1:5" x14ac:dyDescent="0.3">
      <c r="A433" s="15"/>
      <c r="B433" s="15"/>
      <c r="C433" s="15"/>
      <c r="D433" s="16"/>
      <c r="E433" s="16"/>
    </row>
    <row r="434" spans="1:5" x14ac:dyDescent="0.3">
      <c r="A434" s="15"/>
      <c r="B434" s="15"/>
      <c r="C434" s="15"/>
      <c r="D434" s="16"/>
      <c r="E434" s="16"/>
    </row>
    <row r="435" spans="1:5" x14ac:dyDescent="0.3">
      <c r="A435" s="15"/>
      <c r="B435" s="15"/>
      <c r="C435" s="15"/>
      <c r="D435" s="16"/>
      <c r="E435" s="16"/>
    </row>
    <row r="436" spans="1:5" x14ac:dyDescent="0.3">
      <c r="A436" s="15"/>
      <c r="B436" s="15"/>
      <c r="C436" s="15"/>
      <c r="D436" s="16"/>
      <c r="E436" s="16"/>
    </row>
    <row r="437" spans="1:5" x14ac:dyDescent="0.3">
      <c r="A437" s="15"/>
      <c r="B437" s="15"/>
      <c r="C437" s="15"/>
      <c r="D437" s="16"/>
      <c r="E437" s="16"/>
    </row>
    <row r="438" spans="1:5" x14ac:dyDescent="0.3">
      <c r="A438" s="15"/>
      <c r="B438" s="15"/>
      <c r="C438" s="15"/>
      <c r="D438" s="16"/>
      <c r="E438" s="16"/>
    </row>
    <row r="439" spans="1:5" x14ac:dyDescent="0.3">
      <c r="A439" s="15"/>
      <c r="B439" s="15"/>
      <c r="C439" s="15"/>
      <c r="D439" s="16"/>
      <c r="E439" s="16"/>
    </row>
    <row r="440" spans="1:5" x14ac:dyDescent="0.3">
      <c r="A440" s="15"/>
      <c r="B440" s="15"/>
      <c r="C440" s="15"/>
      <c r="D440" s="16"/>
      <c r="E440" s="16"/>
    </row>
    <row r="441" spans="1:5" x14ac:dyDescent="0.3">
      <c r="A441" s="15"/>
      <c r="B441" s="15"/>
      <c r="C441" s="15"/>
      <c r="D441" s="16"/>
      <c r="E441" s="16"/>
    </row>
    <row r="442" spans="1:5" x14ac:dyDescent="0.3">
      <c r="A442" s="15"/>
      <c r="B442" s="15"/>
      <c r="C442" s="15"/>
      <c r="D442" s="16"/>
      <c r="E442" s="16"/>
    </row>
    <row r="443" spans="1:5" x14ac:dyDescent="0.3">
      <c r="A443" s="15"/>
      <c r="B443" s="15"/>
      <c r="C443" s="15"/>
      <c r="D443" s="16"/>
      <c r="E443" s="16"/>
    </row>
    <row r="444" spans="1:5" x14ac:dyDescent="0.3">
      <c r="A444" s="15"/>
      <c r="B444" s="15"/>
      <c r="C444" s="15"/>
      <c r="D444" s="16"/>
      <c r="E444" s="16"/>
    </row>
    <row r="445" spans="1:5" x14ac:dyDescent="0.3">
      <c r="A445" s="15"/>
      <c r="B445" s="15"/>
      <c r="C445" s="15"/>
      <c r="D445" s="16"/>
      <c r="E445" s="16"/>
    </row>
    <row r="446" spans="1:5" x14ac:dyDescent="0.3">
      <c r="A446" s="15"/>
      <c r="B446" s="15"/>
      <c r="C446" s="15"/>
      <c r="D446" s="16"/>
      <c r="E446" s="16"/>
    </row>
    <row r="447" spans="1:5" x14ac:dyDescent="0.3">
      <c r="A447" s="15"/>
      <c r="B447" s="15"/>
      <c r="C447" s="15"/>
      <c r="D447" s="16"/>
      <c r="E447" s="16"/>
    </row>
    <row r="448" spans="1:5" x14ac:dyDescent="0.3">
      <c r="A448" s="15"/>
      <c r="B448" s="15"/>
      <c r="C448" s="15"/>
      <c r="D448" s="16"/>
      <c r="E448" s="16"/>
    </row>
    <row r="449" spans="1:5" x14ac:dyDescent="0.3">
      <c r="A449" s="15"/>
      <c r="B449" s="15"/>
      <c r="C449" s="15"/>
      <c r="D449" s="16"/>
      <c r="E449" s="16"/>
    </row>
    <row r="450" spans="1:5" x14ac:dyDescent="0.3">
      <c r="A450" s="15"/>
      <c r="B450" s="15"/>
      <c r="C450" s="15"/>
      <c r="D450" s="16"/>
      <c r="E450" s="16"/>
    </row>
    <row r="451" spans="1:5" x14ac:dyDescent="0.3">
      <c r="A451" s="15"/>
      <c r="B451" s="15"/>
      <c r="C451" s="15"/>
      <c r="D451" s="16"/>
      <c r="E451" s="16"/>
    </row>
    <row r="452" spans="1:5" x14ac:dyDescent="0.3">
      <c r="A452" s="15"/>
      <c r="B452" s="15"/>
      <c r="C452" s="15"/>
      <c r="D452" s="16"/>
      <c r="E452" s="16"/>
    </row>
    <row r="453" spans="1:5" x14ac:dyDescent="0.3">
      <c r="A453" s="15"/>
      <c r="B453" s="15"/>
      <c r="C453" s="15"/>
      <c r="D453" s="16"/>
      <c r="E453" s="16"/>
    </row>
    <row r="454" spans="1:5" x14ac:dyDescent="0.3">
      <c r="A454" s="15"/>
      <c r="B454" s="15"/>
      <c r="C454" s="15"/>
      <c r="D454" s="16"/>
      <c r="E454" s="16"/>
    </row>
    <row r="455" spans="1:5" x14ac:dyDescent="0.3">
      <c r="A455" s="15"/>
      <c r="B455" s="15"/>
      <c r="C455" s="15"/>
      <c r="D455" s="16"/>
      <c r="E455" s="16"/>
    </row>
    <row r="456" spans="1:5" x14ac:dyDescent="0.3">
      <c r="A456" s="15"/>
      <c r="B456" s="15"/>
      <c r="C456" s="15"/>
      <c r="D456" s="16"/>
      <c r="E456" s="16"/>
    </row>
    <row r="457" spans="1:5" x14ac:dyDescent="0.3">
      <c r="A457" s="15"/>
      <c r="B457" s="15"/>
      <c r="C457" s="15"/>
      <c r="D457" s="16"/>
      <c r="E457" s="16"/>
    </row>
    <row r="458" spans="1:5" x14ac:dyDescent="0.3">
      <c r="A458" s="15"/>
      <c r="B458" s="15"/>
      <c r="C458" s="15"/>
      <c r="D458" s="16"/>
      <c r="E458" s="16"/>
    </row>
    <row r="459" spans="1:5" x14ac:dyDescent="0.3">
      <c r="A459" s="15"/>
      <c r="B459" s="15"/>
      <c r="C459" s="15"/>
      <c r="D459" s="16"/>
      <c r="E459" s="16"/>
    </row>
    <row r="460" spans="1:5" x14ac:dyDescent="0.3">
      <c r="A460" s="15"/>
      <c r="B460" s="15"/>
      <c r="C460" s="15"/>
      <c r="D460" s="16"/>
      <c r="E460" s="16"/>
    </row>
    <row r="461" spans="1:5" x14ac:dyDescent="0.3">
      <c r="A461" s="15"/>
      <c r="B461" s="15"/>
      <c r="C461" s="15"/>
      <c r="D461" s="16"/>
      <c r="E461" s="16"/>
    </row>
    <row r="462" spans="1:5" x14ac:dyDescent="0.3">
      <c r="A462" s="15"/>
      <c r="B462" s="15"/>
      <c r="C462" s="15"/>
      <c r="D462" s="16"/>
      <c r="E462" s="16"/>
    </row>
    <row r="463" spans="1:5" x14ac:dyDescent="0.3">
      <c r="A463" s="15"/>
      <c r="B463" s="15"/>
      <c r="C463" s="15"/>
      <c r="D463" s="16"/>
      <c r="E463" s="16"/>
    </row>
    <row r="464" spans="1:5" x14ac:dyDescent="0.3">
      <c r="A464" s="15"/>
      <c r="B464" s="15"/>
      <c r="C464" s="15"/>
      <c r="D464" s="16"/>
      <c r="E464" s="16"/>
    </row>
    <row r="465" spans="1:5" x14ac:dyDescent="0.3">
      <c r="A465" s="15"/>
      <c r="B465" s="15"/>
      <c r="C465" s="15"/>
      <c r="D465" s="16"/>
      <c r="E465" s="16"/>
    </row>
    <row r="466" spans="1:5" x14ac:dyDescent="0.3">
      <c r="A466" s="15"/>
      <c r="B466" s="15"/>
      <c r="C466" s="15"/>
      <c r="D466" s="16"/>
      <c r="E466" s="16"/>
    </row>
    <row r="467" spans="1:5" x14ac:dyDescent="0.3">
      <c r="A467" s="15"/>
      <c r="B467" s="15"/>
      <c r="C467" s="15"/>
      <c r="D467" s="16"/>
      <c r="E467" s="16"/>
    </row>
    <row r="468" spans="1:5" x14ac:dyDescent="0.3">
      <c r="A468" s="15"/>
      <c r="B468" s="15"/>
      <c r="C468" s="15"/>
      <c r="D468" s="16"/>
      <c r="E468" s="16"/>
    </row>
    <row r="469" spans="1:5" x14ac:dyDescent="0.3">
      <c r="A469" s="15"/>
      <c r="B469" s="15"/>
      <c r="C469" s="15"/>
      <c r="D469" s="16"/>
      <c r="E469" s="16"/>
    </row>
    <row r="470" spans="1:5" x14ac:dyDescent="0.3">
      <c r="A470" s="15"/>
      <c r="B470" s="15"/>
      <c r="C470" s="15"/>
      <c r="D470" s="16"/>
      <c r="E470" s="16"/>
    </row>
    <row r="471" spans="1:5" x14ac:dyDescent="0.3">
      <c r="A471" s="15"/>
      <c r="B471" s="15"/>
      <c r="C471" s="15"/>
      <c r="D471" s="16"/>
      <c r="E471" s="16"/>
    </row>
    <row r="472" spans="1:5" x14ac:dyDescent="0.3">
      <c r="A472" s="15"/>
      <c r="B472" s="15"/>
      <c r="C472" s="15"/>
      <c r="D472" s="16"/>
      <c r="E472" s="16"/>
    </row>
    <row r="473" spans="1:5" x14ac:dyDescent="0.3">
      <c r="A473" s="15"/>
      <c r="B473" s="15"/>
      <c r="C473" s="15"/>
      <c r="D473" s="16"/>
      <c r="E473" s="16"/>
    </row>
    <row r="474" spans="1:5" x14ac:dyDescent="0.3">
      <c r="A474" s="15"/>
      <c r="B474" s="15"/>
      <c r="C474" s="15"/>
      <c r="D474" s="16"/>
      <c r="E474" s="16"/>
    </row>
    <row r="475" spans="1:5" x14ac:dyDescent="0.3">
      <c r="A475" s="15"/>
      <c r="B475" s="15"/>
      <c r="C475" s="15"/>
      <c r="D475" s="16"/>
      <c r="E475" s="16"/>
    </row>
    <row r="476" spans="1:5" x14ac:dyDescent="0.3">
      <c r="A476" s="15"/>
      <c r="B476" s="15"/>
      <c r="C476" s="15"/>
      <c r="D476" s="16"/>
      <c r="E476" s="16"/>
    </row>
    <row r="477" spans="1:5" x14ac:dyDescent="0.3">
      <c r="A477" s="15"/>
      <c r="B477" s="15"/>
      <c r="C477" s="15"/>
      <c r="D477" s="16"/>
      <c r="E477" s="16"/>
    </row>
    <row r="478" spans="1:5" x14ac:dyDescent="0.3">
      <c r="A478" s="15"/>
      <c r="B478" s="15"/>
      <c r="C478" s="15"/>
      <c r="D478" s="16"/>
      <c r="E478" s="16"/>
    </row>
    <row r="479" spans="1:5" x14ac:dyDescent="0.3">
      <c r="A479" s="15"/>
      <c r="B479" s="15"/>
      <c r="C479" s="15"/>
      <c r="D479" s="16"/>
      <c r="E479" s="16"/>
    </row>
    <row r="480" spans="1:5" x14ac:dyDescent="0.3">
      <c r="A480" s="15"/>
      <c r="B480" s="15"/>
      <c r="C480" s="15"/>
      <c r="D480" s="16"/>
      <c r="E480" s="16"/>
    </row>
    <row r="481" spans="1:5" x14ac:dyDescent="0.3">
      <c r="A481" s="15"/>
      <c r="B481" s="15"/>
      <c r="C481" s="15"/>
      <c r="D481" s="16"/>
      <c r="E481" s="16"/>
    </row>
    <row r="482" spans="1:5" x14ac:dyDescent="0.3">
      <c r="A482" s="15"/>
      <c r="B482" s="15"/>
      <c r="C482" s="15"/>
      <c r="D482" s="16"/>
      <c r="E482" s="16"/>
    </row>
    <row r="483" spans="1:5" x14ac:dyDescent="0.3">
      <c r="A483" s="15"/>
      <c r="B483" s="15"/>
      <c r="C483" s="15"/>
      <c r="D483" s="16"/>
      <c r="E483" s="16"/>
    </row>
    <row r="484" spans="1:5" x14ac:dyDescent="0.3">
      <c r="A484" s="15"/>
      <c r="B484" s="15"/>
      <c r="C484" s="15"/>
      <c r="D484" s="16"/>
      <c r="E484" s="16"/>
    </row>
    <row r="485" spans="1:5" x14ac:dyDescent="0.3">
      <c r="A485" s="15"/>
      <c r="B485" s="15"/>
      <c r="C485" s="15"/>
      <c r="D485" s="16"/>
      <c r="E485" s="16"/>
    </row>
    <row r="486" spans="1:5" x14ac:dyDescent="0.3">
      <c r="A486" s="15"/>
      <c r="B486" s="15"/>
      <c r="C486" s="15"/>
      <c r="D486" s="16"/>
      <c r="E486" s="16"/>
    </row>
    <row r="487" spans="1:5" x14ac:dyDescent="0.3">
      <c r="A487" s="15"/>
      <c r="B487" s="15"/>
      <c r="C487" s="15"/>
      <c r="D487" s="16"/>
      <c r="E487" s="16"/>
    </row>
    <row r="488" spans="1:5" x14ac:dyDescent="0.3">
      <c r="A488" s="15"/>
      <c r="B488" s="15"/>
      <c r="C488" s="15"/>
      <c r="D488" s="16"/>
      <c r="E488" s="16"/>
    </row>
    <row r="489" spans="1:5" x14ac:dyDescent="0.3">
      <c r="A489" s="15"/>
      <c r="B489" s="15"/>
      <c r="C489" s="15"/>
      <c r="D489" s="16"/>
      <c r="E489" s="16"/>
    </row>
    <row r="490" spans="1:5" x14ac:dyDescent="0.3">
      <c r="A490" s="15"/>
      <c r="B490" s="15"/>
      <c r="C490" s="15"/>
      <c r="D490" s="16"/>
      <c r="E490" s="16"/>
    </row>
    <row r="491" spans="1:5" x14ac:dyDescent="0.3">
      <c r="A491" s="15"/>
      <c r="B491" s="15"/>
      <c r="C491" s="15"/>
      <c r="D491" s="16"/>
      <c r="E491" s="16"/>
    </row>
    <row r="492" spans="1:5" x14ac:dyDescent="0.3">
      <c r="A492" s="15"/>
      <c r="B492" s="15"/>
      <c r="C492" s="15"/>
      <c r="D492" s="16"/>
      <c r="E492" s="16"/>
    </row>
    <row r="493" spans="1:5" x14ac:dyDescent="0.3">
      <c r="A493" s="15"/>
      <c r="B493" s="15"/>
      <c r="C493" s="15"/>
      <c r="D493" s="16"/>
      <c r="E493" s="16"/>
    </row>
    <row r="494" spans="1:5" x14ac:dyDescent="0.3">
      <c r="A494" s="15"/>
      <c r="B494" s="15"/>
      <c r="C494" s="15"/>
      <c r="D494" s="16"/>
      <c r="E494" s="16"/>
    </row>
    <row r="495" spans="1:5" x14ac:dyDescent="0.3">
      <c r="A495" s="15"/>
      <c r="B495" s="15"/>
      <c r="C495" s="15"/>
      <c r="D495" s="16"/>
      <c r="E495" s="16"/>
    </row>
    <row r="496" spans="1:5" x14ac:dyDescent="0.3">
      <c r="A496" s="15"/>
      <c r="B496" s="15"/>
      <c r="C496" s="15"/>
      <c r="D496" s="16"/>
      <c r="E496" s="16"/>
    </row>
    <row r="497" spans="1:5" x14ac:dyDescent="0.3">
      <c r="A497" s="15"/>
      <c r="B497" s="15"/>
      <c r="C497" s="15"/>
      <c r="D497" s="16"/>
      <c r="E497" s="16"/>
    </row>
    <row r="498" spans="1:5" x14ac:dyDescent="0.3">
      <c r="A498" s="15"/>
      <c r="B498" s="15"/>
      <c r="C498" s="15"/>
      <c r="D498" s="16"/>
      <c r="E498" s="16"/>
    </row>
    <row r="499" spans="1:5" x14ac:dyDescent="0.3">
      <c r="A499" s="15"/>
      <c r="B499" s="15"/>
      <c r="C499" s="15"/>
      <c r="D499" s="16"/>
      <c r="E499" s="16"/>
    </row>
    <row r="500" spans="1:5" x14ac:dyDescent="0.3">
      <c r="A500" s="15"/>
      <c r="B500" s="15"/>
      <c r="C500" s="15"/>
      <c r="D500" s="16"/>
      <c r="E500" s="16"/>
    </row>
    <row r="501" spans="1:5" x14ac:dyDescent="0.3">
      <c r="D501" s="16"/>
      <c r="E501" s="16"/>
    </row>
    <row r="502" spans="1:5" x14ac:dyDescent="0.3">
      <c r="D502" s="16"/>
      <c r="E502" s="16"/>
    </row>
    <row r="503" spans="1:5" x14ac:dyDescent="0.3">
      <c r="D503" s="16"/>
      <c r="E503" s="16"/>
    </row>
    <row r="504" spans="1:5" x14ac:dyDescent="0.3">
      <c r="D504" s="16"/>
      <c r="E504" s="16"/>
    </row>
    <row r="505" spans="1:5" x14ac:dyDescent="0.3">
      <c r="D505" s="16"/>
      <c r="E505" s="16"/>
    </row>
    <row r="506" spans="1:5" x14ac:dyDescent="0.3">
      <c r="D506" s="16"/>
      <c r="E506" s="16"/>
    </row>
    <row r="507" spans="1:5" x14ac:dyDescent="0.3">
      <c r="D507" s="16"/>
      <c r="E507" s="16"/>
    </row>
    <row r="508" spans="1:5" x14ac:dyDescent="0.3">
      <c r="D508" s="16"/>
      <c r="E508" s="16"/>
    </row>
    <row r="509" spans="1:5" x14ac:dyDescent="0.3">
      <c r="D509" s="16"/>
      <c r="E509" s="16"/>
    </row>
    <row r="510" spans="1:5" x14ac:dyDescent="0.3">
      <c r="D510" s="16"/>
      <c r="E510" s="16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0"/>
  <sheetViews>
    <sheetView workbookViewId="0">
      <selection activeCell="F18" sqref="F18"/>
    </sheetView>
  </sheetViews>
  <sheetFormatPr defaultRowHeight="14.4" x14ac:dyDescent="0.3"/>
  <cols>
    <col min="1" max="1" width="8.5546875" style="1" customWidth="1"/>
    <col min="2" max="2" width="7.33203125" style="1" customWidth="1"/>
    <col min="3" max="3" width="18.88671875" style="1" customWidth="1"/>
    <col min="4" max="4" width="4" style="1" customWidth="1"/>
    <col min="5" max="5" width="14" style="1" customWidth="1"/>
    <col min="6" max="6" width="9.77734375" style="1" customWidth="1"/>
  </cols>
  <sheetData>
    <row r="1" spans="1:7" ht="16.2" x14ac:dyDescent="0.35">
      <c r="A1" s="84" t="s">
        <v>86</v>
      </c>
      <c r="B1" s="85" t="s">
        <v>76</v>
      </c>
      <c r="C1" s="85" t="s">
        <v>87</v>
      </c>
      <c r="E1" s="86"/>
      <c r="F1" s="87" t="s">
        <v>50</v>
      </c>
      <c r="G1" s="87" t="s">
        <v>35</v>
      </c>
    </row>
    <row r="2" spans="1:7" ht="15.6" x14ac:dyDescent="0.35">
      <c r="A2" s="113">
        <v>5.5721806926761985E-2</v>
      </c>
      <c r="B2" s="15">
        <v>0</v>
      </c>
      <c r="C2" s="15">
        <f>F8</f>
        <v>1.8890190073772947E-2</v>
      </c>
      <c r="E2" s="89" t="s">
        <v>60</v>
      </c>
      <c r="F2" s="22">
        <v>0.51708580717003294</v>
      </c>
      <c r="G2" s="22">
        <v>0.1</v>
      </c>
    </row>
    <row r="3" spans="1:7" ht="15.6" x14ac:dyDescent="0.35">
      <c r="A3" s="113">
        <v>9.1399937047929036E-3</v>
      </c>
      <c r="B3" s="15">
        <f>A3-($F$7+$F$2*A2-$F$3*B2)</f>
        <v>-2.8795302698785268E-2</v>
      </c>
      <c r="C3" s="15">
        <f>$F$7+$F$2*A2-$F$3*B2</f>
        <v>3.7935296403578171E-2</v>
      </c>
      <c r="E3" s="89" t="s">
        <v>51</v>
      </c>
      <c r="F3" s="22">
        <v>-0.16638701847377954</v>
      </c>
      <c r="G3" s="22">
        <v>0.1</v>
      </c>
    </row>
    <row r="4" spans="1:7" x14ac:dyDescent="0.3">
      <c r="A4" s="113">
        <v>-0.1120790651345287</v>
      </c>
      <c r="B4" s="15">
        <f>A4-($F$7+$F$2*A3-$F$3*B3)</f>
        <v>-0.12113640248668042</v>
      </c>
      <c r="C4" s="15">
        <f t="shared" ref="C4:C67" si="0">$F$7+$F$2*A3-$F$3*B3</f>
        <v>9.0573373521517161E-3</v>
      </c>
      <c r="E4" s="7" t="s">
        <v>77</v>
      </c>
      <c r="F4" s="21">
        <f>AVERAGE(A2:A191)</f>
        <v>1.8890190073772947E-2</v>
      </c>
    </row>
    <row r="5" spans="1:7" x14ac:dyDescent="0.3">
      <c r="A5" s="113">
        <v>5.1618509860892114E-2</v>
      </c>
      <c r="B5" s="15">
        <f t="shared" ref="B5:B67" si="1">A5-($F$7+$F$2*A4-$F$3*B4)</f>
        <v>0.12060618766936035</v>
      </c>
      <c r="C5" s="15">
        <f t="shared" si="0"/>
        <v>-6.8987677808468234E-2</v>
      </c>
      <c r="E5" s="7" t="s">
        <v>78</v>
      </c>
      <c r="F5" s="21">
        <f>STDEV(A2:A191)</f>
        <v>0.10986263525385478</v>
      </c>
    </row>
    <row r="6" spans="1:7" x14ac:dyDescent="0.3">
      <c r="A6" s="113">
        <v>0.16195026982126737</v>
      </c>
      <c r="B6" s="15">
        <f t="shared" si="1"/>
        <v>0.10606942611725896</v>
      </c>
      <c r="C6" s="15">
        <f t="shared" si="0"/>
        <v>5.5880843704008407E-2</v>
      </c>
      <c r="E6" s="7" t="s">
        <v>79</v>
      </c>
      <c r="F6" s="21">
        <f>F4+F5</f>
        <v>0.12875282532762772</v>
      </c>
    </row>
    <row r="7" spans="1:7" x14ac:dyDescent="0.3">
      <c r="A7" s="113">
        <v>4.5136148080683558E-2</v>
      </c>
      <c r="B7" s="15">
        <f t="shared" si="1"/>
        <v>-6.5376954366007378E-2</v>
      </c>
      <c r="C7" s="15">
        <f t="shared" si="0"/>
        <v>0.11051310244669094</v>
      </c>
      <c r="D7" s="7"/>
      <c r="E7" s="92" t="s">
        <v>80</v>
      </c>
      <c r="F7" s="93">
        <f>F4*(1-F2)</f>
        <v>9.1223408918807182E-3</v>
      </c>
    </row>
    <row r="8" spans="1:7" x14ac:dyDescent="0.3">
      <c r="A8" s="113">
        <v>1.5548655465017047E-2</v>
      </c>
      <c r="B8" s="15">
        <f t="shared" si="1"/>
        <v>-6.0350704758537488E-3</v>
      </c>
      <c r="C8" s="15">
        <f t="shared" si="0"/>
        <v>2.1583725940870796E-2</v>
      </c>
      <c r="D8" s="16"/>
      <c r="E8" s="89" t="s">
        <v>85</v>
      </c>
      <c r="F8" s="93">
        <f>F7/(1-F2)</f>
        <v>1.8890190073772947E-2</v>
      </c>
    </row>
    <row r="9" spans="1:7" x14ac:dyDescent="0.3">
      <c r="A9" s="113">
        <v>7.6405062810379176E-2</v>
      </c>
      <c r="B9" s="15">
        <f t="shared" si="1"/>
        <v>6.0246890239717812E-2</v>
      </c>
      <c r="C9" s="15">
        <f t="shared" si="0"/>
        <v>1.615817257066136E-2</v>
      </c>
      <c r="D9" s="16"/>
      <c r="E9" s="89" t="s">
        <v>81</v>
      </c>
      <c r="F9" s="21">
        <f>SUMSQ(B2:B191)</f>
        <v>1.3924270474015368</v>
      </c>
      <c r="G9" s="21">
        <v>2.2800138899175009</v>
      </c>
    </row>
    <row r="10" spans="1:7" ht="15.6" x14ac:dyDescent="0.35">
      <c r="A10" s="113">
        <v>-1.1385110686577882E-2</v>
      </c>
      <c r="B10" s="15">
        <f t="shared" si="1"/>
        <v>-7.0039725592944274E-2</v>
      </c>
      <c r="C10" s="15">
        <f t="shared" si="0"/>
        <v>5.8654614906366399E-2</v>
      </c>
      <c r="D10" s="16"/>
      <c r="E10" s="89" t="s">
        <v>84</v>
      </c>
      <c r="F10" s="1">
        <f>ABS(F2)</f>
        <v>0.51708580717003294</v>
      </c>
    </row>
    <row r="11" spans="1:7" ht="15.6" x14ac:dyDescent="0.35">
      <c r="A11" s="113">
        <v>5.7882828477939796E-3</v>
      </c>
      <c r="B11" s="15">
        <f t="shared" si="1"/>
        <v>1.4206722221134224E-2</v>
      </c>
      <c r="C11" s="15">
        <f t="shared" si="0"/>
        <v>-8.4184393733402439E-3</v>
      </c>
      <c r="D11" s="16"/>
      <c r="E11" s="89" t="s">
        <v>83</v>
      </c>
      <c r="F11" s="1">
        <f>ABS(F3)</f>
        <v>0.16638701847377954</v>
      </c>
    </row>
    <row r="12" spans="1:7" x14ac:dyDescent="0.3">
      <c r="A12" s="113">
        <v>-9.8758682107895179E-2</v>
      </c>
      <c r="B12" s="15">
        <f t="shared" si="1"/>
        <v>-0.11323787606091562</v>
      </c>
      <c r="C12" s="15">
        <f t="shared" si="0"/>
        <v>1.4479193953020438E-2</v>
      </c>
      <c r="D12" s="16"/>
      <c r="E12" s="16"/>
      <c r="F12" s="16"/>
    </row>
    <row r="13" spans="1:7" x14ac:dyDescent="0.3">
      <c r="A13" s="113">
        <v>-1.5597706673054601E-2</v>
      </c>
      <c r="B13" s="15">
        <f t="shared" si="1"/>
        <v>4.5187977863953482E-2</v>
      </c>
      <c r="C13" s="15">
        <f t="shared" si="0"/>
        <v>-6.0785684537008083E-2</v>
      </c>
      <c r="D13" s="16"/>
      <c r="E13" s="16"/>
      <c r="F13" s="16"/>
    </row>
    <row r="14" spans="1:7" x14ac:dyDescent="0.3">
      <c r="A14" s="113">
        <v>-3.137550165737335E-2</v>
      </c>
      <c r="B14" s="15">
        <f t="shared" si="1"/>
        <v>-3.9951182711858588E-2</v>
      </c>
      <c r="C14" s="15">
        <f t="shared" si="0"/>
        <v>8.5756810544852409E-3</v>
      </c>
      <c r="D14" s="16"/>
      <c r="E14" s="16"/>
      <c r="F14" s="16"/>
    </row>
    <row r="15" spans="1:7" x14ac:dyDescent="0.3">
      <c r="A15" s="113">
        <v>0.1197896291746352</v>
      </c>
      <c r="B15" s="15">
        <f t="shared" si="1"/>
        <v>0.13353847305854943</v>
      </c>
      <c r="C15" s="15">
        <f t="shared" si="0"/>
        <v>-1.3748843883914242E-2</v>
      </c>
      <c r="D15" s="16"/>
      <c r="E15" s="16"/>
      <c r="F15" s="16"/>
    </row>
    <row r="16" spans="1:7" x14ac:dyDescent="0.3">
      <c r="A16" s="113">
        <v>0.13325627734056056</v>
      </c>
      <c r="B16" s="15">
        <f t="shared" si="1"/>
        <v>3.9973350972561494E-2</v>
      </c>
      <c r="C16" s="15">
        <f t="shared" si="0"/>
        <v>9.3282926367999064E-2</v>
      </c>
      <c r="D16" s="16"/>
      <c r="E16" s="16"/>
      <c r="F16" s="7"/>
    </row>
    <row r="17" spans="1:6" x14ac:dyDescent="0.3">
      <c r="A17" s="113">
        <v>9.1148514814015202E-2</v>
      </c>
      <c r="B17" s="15">
        <f t="shared" si="1"/>
        <v>6.4701975062865097E-3</v>
      </c>
      <c r="C17" s="15">
        <f t="shared" si="0"/>
        <v>8.4678317307728693E-2</v>
      </c>
      <c r="D17" s="16"/>
      <c r="E17" s="16"/>
      <c r="F17" s="7"/>
    </row>
    <row r="18" spans="1:6" x14ac:dyDescent="0.3">
      <c r="A18" s="113">
        <v>6.7865267515485161E-2</v>
      </c>
      <c r="B18" s="15">
        <f t="shared" si="1"/>
        <v>1.0534766396642199E-2</v>
      </c>
      <c r="C18" s="15">
        <f t="shared" si="0"/>
        <v>5.7330501118842962E-2</v>
      </c>
      <c r="D18" s="16"/>
      <c r="E18" s="16"/>
      <c r="F18" s="7"/>
    </row>
    <row r="19" spans="1:6" x14ac:dyDescent="0.3">
      <c r="A19" s="113">
        <v>4.1717139245286194E-2</v>
      </c>
      <c r="B19" s="15">
        <f t="shared" si="1"/>
        <v>-4.2502166497044372E-3</v>
      </c>
      <c r="C19" s="15">
        <f t="shared" si="0"/>
        <v>4.5967355894990632E-2</v>
      </c>
      <c r="D19" s="16"/>
      <c r="E19" s="16"/>
      <c r="F19" s="7"/>
    </row>
    <row r="20" spans="1:6" x14ac:dyDescent="0.3">
      <c r="A20" s="113">
        <v>2.8145719938089675E-2</v>
      </c>
      <c r="B20" s="15">
        <f t="shared" si="1"/>
        <v>-1.8407806970525756E-3</v>
      </c>
      <c r="C20" s="15">
        <f t="shared" si="0"/>
        <v>2.9986500635142251E-2</v>
      </c>
      <c r="D20" s="16"/>
      <c r="E20" s="16"/>
      <c r="F20" s="16"/>
    </row>
    <row r="21" spans="1:6" x14ac:dyDescent="0.3">
      <c r="A21" s="113">
        <v>4.0733439016322981E-2</v>
      </c>
      <c r="B21" s="15">
        <f t="shared" si="1"/>
        <v>1.7363627823720137E-2</v>
      </c>
      <c r="C21" s="15">
        <f t="shared" si="0"/>
        <v>2.3369811192602844E-2</v>
      </c>
      <c r="D21" s="16"/>
      <c r="E21" s="16"/>
      <c r="F21" s="16"/>
    </row>
    <row r="22" spans="1:6" x14ac:dyDescent="0.3">
      <c r="A22" s="113">
        <v>-9.5102641567838098E-2</v>
      </c>
      <c r="B22" s="15">
        <f t="shared" si="1"/>
        <v>-0.12817674791576267</v>
      </c>
      <c r="C22" s="15">
        <f t="shared" si="0"/>
        <v>3.3074106347924556E-2</v>
      </c>
      <c r="D22" s="16"/>
      <c r="E22" s="16"/>
      <c r="F22" s="16"/>
    </row>
    <row r="23" spans="1:6" x14ac:dyDescent="0.3">
      <c r="A23" s="113">
        <v>7.7978475296566874E-2</v>
      </c>
      <c r="B23" s="15">
        <f t="shared" si="1"/>
        <v>0.13935930750716302</v>
      </c>
      <c r="C23" s="15">
        <f t="shared" si="0"/>
        <v>-6.1380832210596155E-2</v>
      </c>
      <c r="D23" s="16"/>
      <c r="E23" s="16"/>
      <c r="F23" s="16"/>
    </row>
    <row r="24" spans="1:6" x14ac:dyDescent="0.3">
      <c r="A24" s="113">
        <v>0.19846608114797082</v>
      </c>
      <c r="B24" s="15">
        <f t="shared" si="1"/>
        <v>0.12583459774278888</v>
      </c>
      <c r="C24" s="15">
        <f t="shared" si="0"/>
        <v>7.263148340518194E-2</v>
      </c>
      <c r="D24" s="16"/>
      <c r="E24" s="16"/>
      <c r="F24" s="16"/>
    </row>
    <row r="25" spans="1:6" x14ac:dyDescent="0.3">
      <c r="A25" s="113">
        <v>0.19342310028749932</v>
      </c>
      <c r="B25" s="15">
        <f t="shared" si="1"/>
        <v>6.0739522090076825E-2</v>
      </c>
      <c r="C25" s="15">
        <f t="shared" si="0"/>
        <v>0.13268357819742249</v>
      </c>
      <c r="D25" s="16"/>
      <c r="E25" s="16"/>
      <c r="F25" s="16"/>
    </row>
    <row r="26" spans="1:6" x14ac:dyDescent="0.3">
      <c r="A26" s="113">
        <v>0.11860106554963323</v>
      </c>
      <c r="B26" s="15">
        <f t="shared" si="1"/>
        <v>-6.4388326382945615E-4</v>
      </c>
      <c r="C26" s="15">
        <f t="shared" si="0"/>
        <v>0.11924494881346269</v>
      </c>
      <c r="D26" s="16"/>
      <c r="E26" s="16"/>
      <c r="F26" s="16"/>
    </row>
    <row r="27" spans="1:6" x14ac:dyDescent="0.3">
      <c r="A27" s="113">
        <v>-3.9203895701294567E-2</v>
      </c>
      <c r="B27" s="15">
        <f t="shared" si="1"/>
        <v>-0.10954603048761961</v>
      </c>
      <c r="C27" s="15">
        <f t="shared" si="0"/>
        <v>7.0342134786325047E-2</v>
      </c>
      <c r="D27" s="16"/>
      <c r="E27" s="16"/>
      <c r="F27" s="16"/>
    </row>
    <row r="28" spans="1:6" x14ac:dyDescent="0.3">
      <c r="A28" s="113">
        <v>-0.17533818167701176</v>
      </c>
      <c r="B28" s="15">
        <f t="shared" si="1"/>
        <v>-0.145961707117506</v>
      </c>
      <c r="C28" s="15">
        <f t="shared" si="0"/>
        <v>-2.9376474559505747E-2</v>
      </c>
      <c r="D28" s="16"/>
      <c r="E28" s="16"/>
      <c r="F28" s="16"/>
    </row>
    <row r="29" spans="1:6" x14ac:dyDescent="0.3">
      <c r="A29" s="113">
        <v>-4.033139490337101E-2</v>
      </c>
      <c r="B29" s="15">
        <f t="shared" si="1"/>
        <v>6.5497282663556658E-2</v>
      </c>
      <c r="C29" s="15">
        <f t="shared" si="0"/>
        <v>-0.10582867756692767</v>
      </c>
      <c r="D29" s="16"/>
      <c r="E29" s="16"/>
      <c r="F29" s="16"/>
    </row>
    <row r="30" spans="1:6" x14ac:dyDescent="0.3">
      <c r="A30" s="113">
        <v>7.7072182914932119E-2</v>
      </c>
      <c r="B30" s="15">
        <f t="shared" si="1"/>
        <v>7.7906736330430784E-2</v>
      </c>
      <c r="C30" s="15">
        <f t="shared" si="0"/>
        <v>-8.3455341549867022E-4</v>
      </c>
      <c r="D30" s="16"/>
      <c r="E30" s="16"/>
      <c r="F30" s="16"/>
    </row>
    <row r="31" spans="1:6" x14ac:dyDescent="0.3">
      <c r="A31" s="113">
        <v>0.18000734962767528</v>
      </c>
      <c r="B31" s="15">
        <f t="shared" si="1"/>
        <v>0.11806940724582721</v>
      </c>
      <c r="C31" s="15">
        <f t="shared" si="0"/>
        <v>6.1937942381848077E-2</v>
      </c>
      <c r="D31" s="16"/>
      <c r="E31" s="16"/>
      <c r="F31" s="16"/>
    </row>
    <row r="32" spans="1:6" x14ac:dyDescent="0.3">
      <c r="A32" s="113">
        <v>-1.3898945528101669E-2</v>
      </c>
      <c r="B32" s="15">
        <f t="shared" si="1"/>
        <v>-0.13574574874334683</v>
      </c>
      <c r="C32" s="15">
        <f t="shared" si="0"/>
        <v>0.12184680321524516</v>
      </c>
      <c r="D32" s="16"/>
      <c r="E32" s="16"/>
      <c r="F32" s="16"/>
    </row>
    <row r="33" spans="1:6" x14ac:dyDescent="0.3">
      <c r="A33" s="113">
        <v>-0.12688773896041305</v>
      </c>
      <c r="B33" s="15">
        <f t="shared" si="1"/>
        <v>-0.10623680198118671</v>
      </c>
      <c r="C33" s="15">
        <f t="shared" si="0"/>
        <v>-2.0650936979226341E-2</v>
      </c>
      <c r="D33" s="16"/>
      <c r="E33" s="16"/>
      <c r="F33" s="16"/>
    </row>
    <row r="34" spans="1:6" x14ac:dyDescent="0.3">
      <c r="A34" s="113">
        <v>-7.2948970684835412E-2</v>
      </c>
      <c r="B34" s="15">
        <f t="shared" si="1"/>
        <v>1.2169620774484663E-3</v>
      </c>
      <c r="C34" s="15">
        <f t="shared" si="0"/>
        <v>-7.4165932762283879E-2</v>
      </c>
      <c r="D34" s="16"/>
      <c r="E34" s="16"/>
      <c r="F34" s="16"/>
    </row>
    <row r="35" spans="1:6" x14ac:dyDescent="0.3">
      <c r="A35" s="113">
        <v>-8.5031536764418769E-2</v>
      </c>
      <c r="B35" s="15">
        <f t="shared" si="1"/>
        <v>-5.6635486959170603E-2</v>
      </c>
      <c r="C35" s="15">
        <f t="shared" si="0"/>
        <v>-2.8396049805248163E-2</v>
      </c>
      <c r="D35" s="16"/>
      <c r="E35" s="16"/>
      <c r="F35" s="16"/>
    </row>
    <row r="36" spans="1:6" x14ac:dyDescent="0.3">
      <c r="A36" s="113">
        <v>-6.2081168051677738E-2</v>
      </c>
      <c r="B36" s="15">
        <f t="shared" si="1"/>
        <v>-1.7811498305873627E-2</v>
      </c>
      <c r="C36" s="15">
        <f t="shared" si="0"/>
        <v>-4.4269669745804111E-2</v>
      </c>
      <c r="D36" s="16"/>
      <c r="E36" s="16"/>
      <c r="F36" s="16"/>
    </row>
    <row r="37" spans="1:6" x14ac:dyDescent="0.3">
      <c r="A37" s="113">
        <v>0.1021287227184331</v>
      </c>
      <c r="B37" s="15">
        <f t="shared" si="1"/>
        <v>0.1280712748162777</v>
      </c>
      <c r="C37" s="15">
        <f t="shared" si="0"/>
        <v>-2.5942552097844612E-2</v>
      </c>
      <c r="D37" s="16"/>
      <c r="E37" s="16"/>
      <c r="F37" s="16"/>
    </row>
    <row r="38" spans="1:6" x14ac:dyDescent="0.3">
      <c r="A38" s="113">
        <v>0.18462741594753229</v>
      </c>
      <c r="B38" s="15">
        <f t="shared" si="1"/>
        <v>0.10138636446472962</v>
      </c>
      <c r="C38" s="15">
        <f t="shared" si="0"/>
        <v>8.3241051482802669E-2</v>
      </c>
      <c r="D38" s="16"/>
      <c r="E38" s="16"/>
      <c r="F38" s="16"/>
    </row>
    <row r="39" spans="1:6" x14ac:dyDescent="0.3">
      <c r="A39" s="113">
        <v>-2.9619253913485633E-2</v>
      </c>
      <c r="B39" s="15">
        <f t="shared" si="1"/>
        <v>-0.1510791861034958</v>
      </c>
      <c r="C39" s="15">
        <f t="shared" si="0"/>
        <v>0.12145993219001017</v>
      </c>
      <c r="D39" s="16"/>
      <c r="E39" s="16"/>
      <c r="F39" s="16"/>
    </row>
    <row r="40" spans="1:6" x14ac:dyDescent="0.3">
      <c r="A40" s="113">
        <v>0.11114521290829549</v>
      </c>
      <c r="B40" s="15">
        <f t="shared" si="1"/>
        <v>0.14247618316324956</v>
      </c>
      <c r="C40" s="15">
        <f t="shared" si="0"/>
        <v>-3.1330970254954085E-2</v>
      </c>
      <c r="D40" s="16"/>
      <c r="E40" s="16"/>
      <c r="F40" s="16"/>
    </row>
    <row r="41" spans="1:6" x14ac:dyDescent="0.3">
      <c r="A41" s="113">
        <v>-4.6408689131349101E-2</v>
      </c>
      <c r="B41" s="15">
        <f t="shared" si="1"/>
        <v>-0.13670882947305818</v>
      </c>
      <c r="C41" s="15">
        <f t="shared" si="0"/>
        <v>9.0300140341709065E-2</v>
      </c>
      <c r="D41" s="16"/>
      <c r="E41" s="16"/>
      <c r="F41" s="16"/>
    </row>
    <row r="42" spans="1:6" x14ac:dyDescent="0.3">
      <c r="A42" s="113">
        <v>7.0924476733491559E-3</v>
      </c>
      <c r="B42" s="15">
        <f t="shared" si="1"/>
        <v>4.4713955795717727E-2</v>
      </c>
      <c r="C42" s="15">
        <f t="shared" si="0"/>
        <v>-3.7621508122368572E-2</v>
      </c>
      <c r="D42" s="16"/>
      <c r="E42" s="16"/>
      <c r="F42" s="16"/>
    </row>
    <row r="43" spans="1:6" x14ac:dyDescent="0.3">
      <c r="A43" s="113">
        <v>0.13202553751641033</v>
      </c>
      <c r="B43" s="15">
        <f t="shared" si="1"/>
        <v>0.11179597080552679</v>
      </c>
      <c r="C43" s="15">
        <f t="shared" si="0"/>
        <v>2.0229566710883537E-2</v>
      </c>
      <c r="D43" s="16"/>
      <c r="E43" s="16"/>
      <c r="F43" s="16"/>
    </row>
    <row r="44" spans="1:6" x14ac:dyDescent="0.3">
      <c r="A44" s="113">
        <v>0.14057123733278631</v>
      </c>
      <c r="B44" s="15">
        <f t="shared" si="1"/>
        <v>4.4578966547461796E-2</v>
      </c>
      <c r="C44" s="15">
        <f t="shared" si="0"/>
        <v>9.5992270785324518E-2</v>
      </c>
      <c r="D44" s="16"/>
      <c r="E44" s="16"/>
      <c r="F44" s="16"/>
    </row>
    <row r="45" spans="1:6" x14ac:dyDescent="0.3">
      <c r="A45" s="113">
        <v>3.5981090761847412E-2</v>
      </c>
      <c r="B45" s="15">
        <f t="shared" si="1"/>
        <v>-5.3246003181621898E-2</v>
      </c>
      <c r="C45" s="15">
        <f t="shared" si="0"/>
        <v>8.922709394346931E-2</v>
      </c>
      <c r="D45" s="16"/>
      <c r="E45" s="16"/>
      <c r="F45" s="16"/>
    </row>
    <row r="46" spans="1:6" x14ac:dyDescent="0.3">
      <c r="A46" s="113">
        <v>0.16812411312090392</v>
      </c>
      <c r="B46" s="15">
        <f t="shared" si="1"/>
        <v>0.14925590458461058</v>
      </c>
      <c r="C46" s="15">
        <f t="shared" si="0"/>
        <v>1.8868208536293354E-2</v>
      </c>
      <c r="D46" s="16"/>
      <c r="E46" s="16"/>
      <c r="F46" s="16"/>
    </row>
    <row r="47" spans="1:6" x14ac:dyDescent="0.3">
      <c r="A47" s="113">
        <v>0.19162281992922581</v>
      </c>
      <c r="B47" s="15">
        <f t="shared" si="1"/>
        <v>7.0731641346036295E-2</v>
      </c>
      <c r="C47" s="15">
        <f t="shared" si="0"/>
        <v>0.12089117858318951</v>
      </c>
      <c r="D47" s="16"/>
      <c r="E47" s="16"/>
      <c r="F47" s="16"/>
    </row>
    <row r="48" spans="1:6" x14ac:dyDescent="0.3">
      <c r="A48" s="113">
        <v>0.16894183584456246</v>
      </c>
      <c r="B48" s="15">
        <f t="shared" si="1"/>
        <v>4.8965227522056454E-2</v>
      </c>
      <c r="C48" s="15">
        <f t="shared" si="0"/>
        <v>0.11997660832250601</v>
      </c>
      <c r="D48" s="16"/>
      <c r="E48" s="16"/>
      <c r="F48" s="16"/>
    </row>
    <row r="49" spans="1:6" x14ac:dyDescent="0.3">
      <c r="A49" s="113">
        <v>0.23424885714206423</v>
      </c>
      <c r="B49" s="15">
        <f t="shared" si="1"/>
        <v>0.12962191248142552</v>
      </c>
      <c r="C49" s="15">
        <f t="shared" si="0"/>
        <v>0.10462694466063872</v>
      </c>
      <c r="D49" s="16"/>
      <c r="E49" s="16"/>
      <c r="F49" s="16"/>
    </row>
    <row r="50" spans="1:6" x14ac:dyDescent="0.3">
      <c r="A50" s="113">
        <v>2.182490326013875E-2</v>
      </c>
      <c r="B50" s="15">
        <f t="shared" si="1"/>
        <v>-0.12999160055235759</v>
      </c>
      <c r="C50" s="15">
        <f t="shared" si="0"/>
        <v>0.15181650381249634</v>
      </c>
      <c r="D50" s="16"/>
      <c r="E50" s="16"/>
      <c r="F50" s="16"/>
    </row>
    <row r="51" spans="1:6" x14ac:dyDescent="0.3">
      <c r="A51" s="113">
        <v>-8.1371144934725748E-2</v>
      </c>
      <c r="B51" s="15">
        <f t="shared" si="1"/>
        <v>-8.0149918702741907E-2</v>
      </c>
      <c r="C51" s="15">
        <f t="shared" si="0"/>
        <v>-1.2212262319838477E-3</v>
      </c>
      <c r="D51" s="16"/>
      <c r="E51" s="16"/>
      <c r="F51" s="16"/>
    </row>
    <row r="52" spans="1:6" x14ac:dyDescent="0.3">
      <c r="A52" s="113">
        <v>-0.17014789224967708</v>
      </c>
      <c r="B52" s="15">
        <f t="shared" si="1"/>
        <v>-0.12385846297877036</v>
      </c>
      <c r="C52" s="15">
        <f t="shared" si="0"/>
        <v>-4.6289429270906721E-2</v>
      </c>
      <c r="D52" s="16"/>
      <c r="E52" s="16"/>
      <c r="F52" s="16"/>
    </row>
    <row r="53" spans="1:6" x14ac:dyDescent="0.3">
      <c r="A53" s="113">
        <v>-7.3930674189518264E-2</v>
      </c>
      <c r="B53" s="15">
        <f t="shared" si="1"/>
        <v>2.5536485488587682E-2</v>
      </c>
      <c r="C53" s="15">
        <f t="shared" si="0"/>
        <v>-9.9467159678105946E-2</v>
      </c>
      <c r="D53" s="16"/>
      <c r="E53" s="16"/>
      <c r="F53" s="16"/>
    </row>
    <row r="54" spans="1:6" x14ac:dyDescent="0.3">
      <c r="A54" s="113">
        <v>-0.15858360806901084</v>
      </c>
      <c r="B54" s="15">
        <f t="shared" si="1"/>
        <v>-0.13372638630572484</v>
      </c>
      <c r="C54" s="15">
        <f t="shared" si="0"/>
        <v>-2.4857221763286013E-2</v>
      </c>
      <c r="D54" s="16"/>
      <c r="E54" s="16"/>
      <c r="F54" s="16"/>
    </row>
    <row r="55" spans="1:6" x14ac:dyDescent="0.3">
      <c r="A55" s="113">
        <v>3.7780745193073617E-2</v>
      </c>
      <c r="B55" s="15">
        <f t="shared" si="1"/>
        <v>0.13291007199217592</v>
      </c>
      <c r="C55" s="15">
        <f t="shared" si="0"/>
        <v>-9.5129326799102312E-2</v>
      </c>
      <c r="D55" s="16"/>
      <c r="E55" s="16"/>
      <c r="F55" s="16"/>
    </row>
    <row r="56" spans="1:6" x14ac:dyDescent="0.3">
      <c r="A56" s="113">
        <v>5.2177357579461736E-2</v>
      </c>
      <c r="B56" s="15">
        <f t="shared" si="1"/>
        <v>1.4046189600216627E-3</v>
      </c>
      <c r="C56" s="15">
        <f t="shared" si="0"/>
        <v>5.0772738619440073E-2</v>
      </c>
      <c r="D56" s="16"/>
      <c r="E56" s="16"/>
      <c r="F56" s="16"/>
    </row>
    <row r="57" spans="1:6" x14ac:dyDescent="0.3">
      <c r="A57" s="113">
        <v>-6.2378541762266204E-2</v>
      </c>
      <c r="B57" s="15">
        <f t="shared" si="1"/>
        <v>-9.8714764074972067E-2</v>
      </c>
      <c r="C57" s="15">
        <f t="shared" si="0"/>
        <v>3.6336222312705869E-2</v>
      </c>
      <c r="D57" s="16"/>
      <c r="E57" s="16"/>
      <c r="F57" s="16"/>
    </row>
    <row r="58" spans="1:6" x14ac:dyDescent="0.3">
      <c r="A58" s="113">
        <v>-4.4646505303971296E-2</v>
      </c>
      <c r="B58" s="15">
        <f t="shared" si="1"/>
        <v>-5.0889323048438212E-3</v>
      </c>
      <c r="C58" s="15">
        <f t="shared" si="0"/>
        <v>-3.9557572999127474E-2</v>
      </c>
      <c r="D58" s="16"/>
      <c r="E58" s="16"/>
      <c r="F58" s="16"/>
    </row>
    <row r="59" spans="1:6" x14ac:dyDescent="0.3">
      <c r="A59" s="113">
        <v>8.1398992996125852E-2</v>
      </c>
      <c r="B59" s="15">
        <f t="shared" si="1"/>
        <v>9.6209458610088144E-2</v>
      </c>
      <c r="C59" s="15">
        <f t="shared" si="0"/>
        <v>-1.4810465613962298E-2</v>
      </c>
      <c r="D59" s="16"/>
      <c r="E59" s="16"/>
      <c r="F59" s="16"/>
    </row>
    <row r="60" spans="1:6" x14ac:dyDescent="0.3">
      <c r="A60" s="113">
        <v>-6.2345970767433645E-2</v>
      </c>
      <c r="B60" s="15">
        <f t="shared" si="1"/>
        <v>-0.12956658062265303</v>
      </c>
      <c r="C60" s="15">
        <f t="shared" si="0"/>
        <v>6.7220609855219382E-2</v>
      </c>
      <c r="D60" s="16"/>
      <c r="E60" s="16"/>
      <c r="F60" s="16"/>
    </row>
    <row r="61" spans="1:6" x14ac:dyDescent="0.3">
      <c r="A61" s="113">
        <v>-9.4653854377114266E-2</v>
      </c>
      <c r="B61" s="15">
        <f t="shared" si="1"/>
        <v>-4.9979781607271463E-2</v>
      </c>
      <c r="C61" s="15">
        <f t="shared" si="0"/>
        <v>-4.4674072769842803E-2</v>
      </c>
      <c r="D61" s="16"/>
      <c r="E61" s="16"/>
      <c r="F61" s="16"/>
    </row>
    <row r="62" spans="1:6" x14ac:dyDescent="0.3">
      <c r="A62" s="113">
        <v>-9.5891810355240192E-2</v>
      </c>
      <c r="B62" s="15">
        <f t="shared" si="1"/>
        <v>-4.7753999709171477E-2</v>
      </c>
      <c r="C62" s="15">
        <f t="shared" si="0"/>
        <v>-4.8137810646068716E-2</v>
      </c>
      <c r="D62" s="16"/>
      <c r="E62" s="16"/>
      <c r="F62" s="16"/>
    </row>
    <row r="63" spans="1:6" x14ac:dyDescent="0.3">
      <c r="A63" s="113">
        <v>-0.20173709225421077</v>
      </c>
      <c r="B63" s="15">
        <f t="shared" si="1"/>
        <v>-0.15332949335574964</v>
      </c>
      <c r="C63" s="15">
        <f t="shared" si="0"/>
        <v>-4.8407598898461149E-2</v>
      </c>
      <c r="D63" s="16"/>
      <c r="E63" s="16"/>
      <c r="F63" s="16"/>
    </row>
    <row r="64" spans="1:6" x14ac:dyDescent="0.3">
      <c r="A64" s="113">
        <v>-0.27236029905655545</v>
      </c>
      <c r="B64" s="15">
        <f t="shared" si="1"/>
        <v>-0.15165521552047384</v>
      </c>
      <c r="C64" s="15">
        <f t="shared" si="0"/>
        <v>-0.12070508353608163</v>
      </c>
      <c r="D64" s="16"/>
      <c r="E64" s="16"/>
      <c r="F64" s="16"/>
    </row>
    <row r="65" spans="1:6" x14ac:dyDescent="0.3">
      <c r="A65" s="113">
        <v>-0.31165960242550794</v>
      </c>
      <c r="B65" s="15">
        <f t="shared" si="1"/>
        <v>-0.15471483909220804</v>
      </c>
      <c r="C65" s="15">
        <f t="shared" si="0"/>
        <v>-0.1569447633332999</v>
      </c>
      <c r="D65" s="16"/>
      <c r="E65" s="16"/>
      <c r="F65" s="16"/>
    </row>
    <row r="66" spans="1:6" x14ac:dyDescent="0.3">
      <c r="A66" s="113">
        <v>-0.13476195333084462</v>
      </c>
      <c r="B66" s="15">
        <f t="shared" si="1"/>
        <v>4.301300364996305E-2</v>
      </c>
      <c r="C66" s="15">
        <f t="shared" si="0"/>
        <v>-0.17777495698080767</v>
      </c>
      <c r="D66" s="16"/>
      <c r="E66" s="16"/>
      <c r="F66" s="16"/>
    </row>
    <row r="67" spans="1:6" x14ac:dyDescent="0.3">
      <c r="A67" s="113">
        <v>2.2385641135453938E-2</v>
      </c>
      <c r="B67" s="15">
        <f t="shared" si="1"/>
        <v>7.5789988224544177E-2</v>
      </c>
      <c r="C67" s="15">
        <f t="shared" si="0"/>
        <v>-5.340434708909024E-2</v>
      </c>
      <c r="D67" s="16"/>
      <c r="E67" s="16"/>
      <c r="F67" s="16"/>
    </row>
    <row r="68" spans="1:6" x14ac:dyDescent="0.3">
      <c r="A68" s="113">
        <v>-1.0471049518688824E-2</v>
      </c>
      <c r="B68" s="15">
        <f t="shared" ref="B68:B131" si="2">A68-($F$7+$F$2*A67-$F$3*B67)</f>
        <v>-4.37791578969592E-2</v>
      </c>
      <c r="C68" s="15">
        <f t="shared" ref="C68:C131" si="3">$F$7+$F$2*A67-$F$3*B67</f>
        <v>3.3308108378270376E-2</v>
      </c>
      <c r="D68" s="16"/>
      <c r="E68" s="16"/>
      <c r="F68" s="16"/>
    </row>
    <row r="69" spans="1:6" x14ac:dyDescent="0.3">
      <c r="A69" s="113">
        <v>-7.9944589144568701E-2</v>
      </c>
      <c r="B69" s="15">
        <f t="shared" si="2"/>
        <v>-7.6368215390392957E-2</v>
      </c>
      <c r="C69" s="15">
        <f t="shared" si="3"/>
        <v>-3.57637375417574E-3</v>
      </c>
      <c r="D69" s="16"/>
      <c r="E69" s="16"/>
      <c r="F69" s="16"/>
    </row>
    <row r="70" spans="1:6" x14ac:dyDescent="0.3">
      <c r="A70" s="113">
        <v>3.0276575860841426E-2</v>
      </c>
      <c r="B70" s="15">
        <f t="shared" si="2"/>
        <v>7.5199127040627561E-2</v>
      </c>
      <c r="C70" s="15">
        <f t="shared" si="3"/>
        <v>-4.4922551179786128E-2</v>
      </c>
      <c r="D70" s="16"/>
      <c r="E70" s="16"/>
      <c r="F70" s="16"/>
    </row>
    <row r="71" spans="1:6" x14ac:dyDescent="0.3">
      <c r="A71" s="113">
        <v>0.15449495646248046</v>
      </c>
      <c r="B71" s="15">
        <f t="shared" si="2"/>
        <v>0.11720486936313082</v>
      </c>
      <c r="C71" s="15">
        <f t="shared" si="3"/>
        <v>3.7290087099349632E-2</v>
      </c>
      <c r="D71" s="16"/>
      <c r="E71" s="16"/>
      <c r="F71" s="16"/>
    </row>
    <row r="72" spans="1:6" x14ac:dyDescent="0.3">
      <c r="A72" s="113">
        <v>0.15148692472772307</v>
      </c>
      <c r="B72" s="15">
        <f t="shared" si="2"/>
        <v>4.2976065805801392E-2</v>
      </c>
      <c r="C72" s="15">
        <f t="shared" si="3"/>
        <v>0.10851085892192168</v>
      </c>
      <c r="D72" s="16"/>
      <c r="E72" s="16"/>
      <c r="F72" s="16"/>
    </row>
    <row r="73" spans="1:6" x14ac:dyDescent="0.3">
      <c r="A73" s="113">
        <v>0.20098246461560398</v>
      </c>
      <c r="B73" s="15">
        <f t="shared" si="2"/>
        <v>0.10637772552002231</v>
      </c>
      <c r="C73" s="15">
        <f t="shared" si="3"/>
        <v>9.4604739095581675E-2</v>
      </c>
      <c r="D73" s="16"/>
      <c r="E73" s="16"/>
      <c r="F73" s="16"/>
    </row>
    <row r="74" spans="1:6" x14ac:dyDescent="0.3">
      <c r="A74" s="113">
        <v>0.18546308938346501</v>
      </c>
      <c r="B74" s="15">
        <f t="shared" si="2"/>
        <v>5.471569596750353E-2</v>
      </c>
      <c r="C74" s="15">
        <f t="shared" si="3"/>
        <v>0.13074739341596148</v>
      </c>
      <c r="D74" s="16"/>
      <c r="E74" s="16"/>
      <c r="F74" s="16"/>
    </row>
    <row r="75" spans="1:6" x14ac:dyDescent="0.3">
      <c r="A75" s="113">
        <v>0.11839612926378607</v>
      </c>
      <c r="B75" s="15">
        <f t="shared" si="2"/>
        <v>4.2694755820576608E-3</v>
      </c>
      <c r="C75" s="15">
        <f t="shared" si="3"/>
        <v>0.1141266536817284</v>
      </c>
      <c r="D75" s="16"/>
      <c r="E75" s="16"/>
      <c r="F75" s="16"/>
    </row>
    <row r="76" spans="1:6" x14ac:dyDescent="0.3">
      <c r="A76" s="113">
        <v>4.3345505223617353E-2</v>
      </c>
      <c r="B76" s="15">
        <f t="shared" si="2"/>
        <v>-2.7708179046980919E-2</v>
      </c>
      <c r="C76" s="15">
        <f t="shared" si="3"/>
        <v>7.1053684270598272E-2</v>
      </c>
      <c r="D76" s="16"/>
      <c r="E76" s="16"/>
      <c r="F76" s="16"/>
    </row>
    <row r="77" spans="1:6" x14ac:dyDescent="0.3">
      <c r="A77" s="113">
        <v>0.12205215510097189</v>
      </c>
      <c r="B77" s="15">
        <f t="shared" si="2"/>
        <v>9.5126749952308923E-2</v>
      </c>
      <c r="C77" s="15">
        <f t="shared" si="3"/>
        <v>2.692540514866297E-2</v>
      </c>
      <c r="D77" s="16"/>
      <c r="E77" s="16"/>
      <c r="F77" s="16"/>
    </row>
    <row r="78" spans="1:6" x14ac:dyDescent="0.3">
      <c r="A78" s="113">
        <v>-6.405675669274391E-2</v>
      </c>
      <c r="B78" s="15">
        <f t="shared" si="2"/>
        <v>-0.15211839102351815</v>
      </c>
      <c r="C78" s="15">
        <f t="shared" si="3"/>
        <v>8.8061634330774255E-2</v>
      </c>
      <c r="D78" s="16"/>
      <c r="E78" s="16"/>
      <c r="F78" s="16"/>
    </row>
    <row r="79" spans="1:6" x14ac:dyDescent="0.3">
      <c r="A79" s="113">
        <v>-4.248208979768342E-2</v>
      </c>
      <c r="B79" s="15">
        <f t="shared" si="2"/>
        <v>6.8289345870294893E-3</v>
      </c>
      <c r="C79" s="15">
        <f t="shared" si="3"/>
        <v>-4.9311024384712909E-2</v>
      </c>
      <c r="D79" s="16"/>
      <c r="E79" s="16"/>
      <c r="F79" s="16"/>
    </row>
    <row r="80" spans="1:6" x14ac:dyDescent="0.3">
      <c r="A80" s="113">
        <v>6.3829508880206109E-2</v>
      </c>
      <c r="B80" s="15">
        <f t="shared" si="2"/>
        <v>7.5537807616342031E-2</v>
      </c>
      <c r="C80" s="15">
        <f t="shared" si="3"/>
        <v>-1.1708298736135927E-2</v>
      </c>
      <c r="D80" s="16"/>
      <c r="E80" s="16"/>
      <c r="F80" s="16"/>
    </row>
    <row r="81" spans="1:6" x14ac:dyDescent="0.3">
      <c r="A81" s="113">
        <v>-1.3822330049425235E-2</v>
      </c>
      <c r="B81" s="15">
        <f t="shared" si="2"/>
        <v>-6.8518514653223228E-2</v>
      </c>
      <c r="C81" s="15">
        <f t="shared" si="3"/>
        <v>5.4696184603797986E-2</v>
      </c>
      <c r="D81" s="16"/>
      <c r="E81" s="16"/>
      <c r="F81" s="16"/>
    </row>
    <row r="82" spans="1:6" x14ac:dyDescent="0.3">
      <c r="A82" s="113">
        <v>-1.6114975737163695E-2</v>
      </c>
      <c r="B82" s="15">
        <f t="shared" si="2"/>
        <v>-6.6893945750649761E-3</v>
      </c>
      <c r="C82" s="15">
        <f t="shared" si="3"/>
        <v>-9.4255811620987187E-3</v>
      </c>
      <c r="D82" s="16"/>
      <c r="E82" s="16"/>
      <c r="F82" s="16"/>
    </row>
    <row r="83" spans="1:6" x14ac:dyDescent="0.3">
      <c r="A83" s="113">
        <v>-5.9662009832573304E-2</v>
      </c>
      <c r="B83" s="15">
        <f t="shared" si="2"/>
        <v>-5.9338497069137498E-2</v>
      </c>
      <c r="C83" s="15">
        <f t="shared" si="3"/>
        <v>-3.2351276343580478E-4</v>
      </c>
      <c r="D83" s="16"/>
      <c r="E83" s="16"/>
      <c r="F83" s="16"/>
    </row>
    <row r="84" spans="1:6" x14ac:dyDescent="0.3">
      <c r="A84" s="113">
        <v>-4.0165525825530679E-5</v>
      </c>
      <c r="B84" s="15">
        <f t="shared" si="2"/>
        <v>3.1561027702005251E-2</v>
      </c>
      <c r="C84" s="15">
        <f t="shared" si="3"/>
        <v>-3.1601193227830782E-2</v>
      </c>
      <c r="D84" s="16"/>
      <c r="E84" s="16"/>
      <c r="F84" s="16"/>
    </row>
    <row r="85" spans="1:6" x14ac:dyDescent="0.3">
      <c r="A85" s="113">
        <v>5.4528175403283363E-2</v>
      </c>
      <c r="B85" s="15">
        <f t="shared" si="2"/>
        <v>4.0175258235439534E-2</v>
      </c>
      <c r="C85" s="15">
        <f t="shared" si="3"/>
        <v>1.4352917167843831E-2</v>
      </c>
      <c r="D85" s="16"/>
      <c r="E85" s="16"/>
      <c r="F85" s="16"/>
    </row>
    <row r="86" spans="1:6" x14ac:dyDescent="0.3">
      <c r="A86" s="113">
        <v>-3.5180617770840694E-2</v>
      </c>
      <c r="B86" s="15">
        <f t="shared" si="2"/>
        <v>-7.918334568884626E-2</v>
      </c>
      <c r="C86" s="15">
        <f t="shared" si="3"/>
        <v>4.4002727918005566E-2</v>
      </c>
      <c r="D86" s="16"/>
      <c r="E86" s="16"/>
      <c r="F86" s="16"/>
    </row>
    <row r="87" spans="1:6" x14ac:dyDescent="0.3">
      <c r="A87" s="113">
        <v>-6.5858697605677197E-2</v>
      </c>
      <c r="B87" s="15">
        <f t="shared" si="2"/>
        <v>-4.3614559558836613E-2</v>
      </c>
      <c r="C87" s="15">
        <f t="shared" si="3"/>
        <v>-2.224413804684058E-2</v>
      </c>
      <c r="D87" s="16"/>
      <c r="E87" s="16"/>
      <c r="F87" s="16"/>
    </row>
    <row r="88" spans="1:6" x14ac:dyDescent="0.3">
      <c r="A88" s="113">
        <v>9.6886738083698409E-2</v>
      </c>
      <c r="B88" s="15">
        <f t="shared" si="2"/>
        <v>0.12907589152945831</v>
      </c>
      <c r="C88" s="15">
        <f t="shared" si="3"/>
        <v>-3.2189153445759899E-2</v>
      </c>
      <c r="D88" s="16"/>
      <c r="E88" s="16"/>
      <c r="F88" s="16"/>
    </row>
    <row r="89" spans="1:6" x14ac:dyDescent="0.3">
      <c r="A89" s="113">
        <v>-3.3010054480914208E-3</v>
      </c>
      <c r="B89" s="15">
        <f t="shared" si="2"/>
        <v>-8.3998656254484452E-2</v>
      </c>
      <c r="C89" s="15">
        <f t="shared" si="3"/>
        <v>8.0697650806393031E-2</v>
      </c>
      <c r="D89" s="16"/>
      <c r="E89" s="16"/>
      <c r="F89" s="16"/>
    </row>
    <row r="90" spans="1:6" x14ac:dyDescent="0.3">
      <c r="A90" s="113">
        <v>-8.29165468888865E-2</v>
      </c>
      <c r="B90" s="15">
        <f t="shared" si="2"/>
        <v>-7.6355698744180633E-2</v>
      </c>
      <c r="C90" s="15">
        <f t="shared" si="3"/>
        <v>-6.5608481447058725E-3</v>
      </c>
      <c r="D90" s="16"/>
      <c r="E90" s="16"/>
      <c r="F90" s="16"/>
    </row>
    <row r="91" spans="1:6" x14ac:dyDescent="0.3">
      <c r="A91" s="113">
        <v>-6.793537370169811E-2</v>
      </c>
      <c r="B91" s="15">
        <f t="shared" si="2"/>
        <v>-2.1478147960260735E-2</v>
      </c>
      <c r="C91" s="15">
        <f t="shared" si="3"/>
        <v>-4.6457225741437375E-2</v>
      </c>
      <c r="D91" s="16"/>
      <c r="E91" s="16"/>
      <c r="F91" s="16"/>
    </row>
    <row r="92" spans="1:6" x14ac:dyDescent="0.3">
      <c r="A92" s="113">
        <v>4.3836396323123417E-2</v>
      </c>
      <c r="B92" s="15">
        <f t="shared" si="2"/>
        <v>7.3416157978629576E-2</v>
      </c>
      <c r="C92" s="15">
        <f t="shared" si="3"/>
        <v>-2.9579761655506152E-2</v>
      </c>
      <c r="D92" s="16"/>
      <c r="E92" s="16"/>
      <c r="F92" s="16"/>
    </row>
    <row r="93" spans="1:6" x14ac:dyDescent="0.3">
      <c r="A93" s="113">
        <v>8.7272990970784114E-2</v>
      </c>
      <c r="B93" s="15">
        <f t="shared" si="2"/>
        <v>4.3267976068871505E-2</v>
      </c>
      <c r="C93" s="15">
        <f t="shared" si="3"/>
        <v>4.4005014901912609E-2</v>
      </c>
      <c r="D93" s="16"/>
      <c r="E93" s="16"/>
      <c r="F93" s="16"/>
    </row>
    <row r="94" spans="1:6" x14ac:dyDescent="0.3">
      <c r="A94" s="113">
        <v>6.9829909964193249E-2</v>
      </c>
      <c r="B94" s="15">
        <f t="shared" si="2"/>
        <v>8.3807145585472614E-3</v>
      </c>
      <c r="C94" s="15">
        <f t="shared" si="3"/>
        <v>6.1449195405645987E-2</v>
      </c>
      <c r="D94" s="16"/>
      <c r="E94" s="16"/>
      <c r="F94" s="16"/>
    </row>
    <row r="95" spans="1:6" x14ac:dyDescent="0.3">
      <c r="A95" s="113">
        <v>-7.2504107799358897E-2</v>
      </c>
      <c r="B95" s="15">
        <f t="shared" si="2"/>
        <v>-0.11912894615776168</v>
      </c>
      <c r="C95" s="15">
        <f t="shared" si="3"/>
        <v>4.6624838358402781E-2</v>
      </c>
      <c r="D95" s="16"/>
      <c r="E95" s="16"/>
      <c r="F95" s="16"/>
    </row>
    <row r="96" spans="1:6" x14ac:dyDescent="0.3">
      <c r="A96" s="113">
        <v>-0.14942606413820592</v>
      </c>
      <c r="B96" s="15">
        <f t="shared" si="2"/>
        <v>-0.10123604976039868</v>
      </c>
      <c r="C96" s="15">
        <f t="shared" si="3"/>
        <v>-4.8190014377807233E-2</v>
      </c>
      <c r="D96" s="16"/>
      <c r="E96" s="16"/>
      <c r="F96" s="16"/>
    </row>
    <row r="97" spans="1:6" x14ac:dyDescent="0.3">
      <c r="A97" s="113">
        <v>2.4521479441206528E-2</v>
      </c>
      <c r="B97" s="15">
        <f t="shared" si="2"/>
        <v>0.10950960001816705</v>
      </c>
      <c r="C97" s="15">
        <f t="shared" si="3"/>
        <v>-8.4988120576960521E-2</v>
      </c>
      <c r="D97" s="16"/>
      <c r="E97" s="16"/>
      <c r="F97" s="16"/>
    </row>
    <row r="98" spans="1:6" x14ac:dyDescent="0.3">
      <c r="A98" s="113">
        <v>0.11720684649670043</v>
      </c>
      <c r="B98" s="15">
        <f t="shared" si="2"/>
        <v>7.7183820773681105E-2</v>
      </c>
      <c r="C98" s="15">
        <f t="shared" si="3"/>
        <v>4.0023025723019336E-2</v>
      </c>
      <c r="D98" s="16"/>
      <c r="E98" s="16"/>
      <c r="F98" s="16"/>
    </row>
    <row r="99" spans="1:6" x14ac:dyDescent="0.3">
      <c r="A99" s="113">
        <v>8.7475787926416082E-2</v>
      </c>
      <c r="B99" s="15">
        <f t="shared" si="2"/>
        <v>4.9050643949875017E-3</v>
      </c>
      <c r="C99" s="15">
        <f t="shared" si="3"/>
        <v>8.257072353142858E-2</v>
      </c>
      <c r="D99" s="16"/>
      <c r="E99" s="16"/>
      <c r="F99" s="16"/>
    </row>
    <row r="100" spans="1:6" x14ac:dyDescent="0.3">
      <c r="A100" s="113">
        <v>0.11726968246980873</v>
      </c>
      <c r="B100" s="15">
        <f t="shared" si="2"/>
        <v>6.2098714130058665E-2</v>
      </c>
      <c r="C100" s="15">
        <f t="shared" si="3"/>
        <v>5.5170968339750069E-2</v>
      </c>
      <c r="D100" s="16"/>
      <c r="E100" s="16"/>
      <c r="F100" s="16"/>
    </row>
    <row r="101" spans="1:6" x14ac:dyDescent="0.3">
      <c r="A101" s="113">
        <v>4.1706717939654858E-2</v>
      </c>
      <c r="B101" s="15">
        <f t="shared" si="2"/>
        <v>-3.8386531263856397E-2</v>
      </c>
      <c r="C101" s="15">
        <f t="shared" si="3"/>
        <v>8.0093249203511255E-2</v>
      </c>
      <c r="D101" s="16"/>
      <c r="E101" s="16"/>
      <c r="F101" s="16"/>
    </row>
    <row r="102" spans="1:6" x14ac:dyDescent="0.3">
      <c r="A102" s="113">
        <v>-5.127504249867465E-2</v>
      </c>
      <c r="B102" s="15">
        <f t="shared" si="2"/>
        <v>-7.5576314814251103E-2</v>
      </c>
      <c r="C102" s="15">
        <f t="shared" si="3"/>
        <v>2.4301272315576453E-2</v>
      </c>
      <c r="D102" s="16"/>
      <c r="E102" s="16"/>
      <c r="F102" s="16"/>
    </row>
    <row r="103" spans="1:6" x14ac:dyDescent="0.3">
      <c r="A103" s="113">
        <v>-6.3268370780955707E-2</v>
      </c>
      <c r="B103" s="15">
        <f t="shared" si="2"/>
        <v>-3.3302197245552521E-2</v>
      </c>
      <c r="C103" s="15">
        <f t="shared" si="3"/>
        <v>-2.9966173535403186E-2</v>
      </c>
      <c r="D103" s="16"/>
      <c r="E103" s="16"/>
      <c r="F103" s="16"/>
    </row>
    <row r="104" spans="1:6" x14ac:dyDescent="0.3">
      <c r="A104" s="113">
        <v>9.7701563244044554E-2</v>
      </c>
      <c r="B104" s="15">
        <f t="shared" si="2"/>
        <v>0.12683545223408044</v>
      </c>
      <c r="C104" s="15">
        <f t="shared" si="3"/>
        <v>-2.9133888990035887E-2</v>
      </c>
      <c r="D104" s="16"/>
      <c r="E104" s="16"/>
      <c r="F104" s="16"/>
    </row>
    <row r="105" spans="1:6" x14ac:dyDescent="0.3">
      <c r="A105" s="113">
        <v>0.12549757731049982</v>
      </c>
      <c r="B105" s="15">
        <f t="shared" si="2"/>
        <v>4.4751371992796191E-2</v>
      </c>
      <c r="C105" s="15">
        <f t="shared" si="3"/>
        <v>8.0746205317703629E-2</v>
      </c>
      <c r="D105" s="16"/>
      <c r="E105" s="16"/>
      <c r="F105" s="16"/>
    </row>
    <row r="106" spans="1:6" x14ac:dyDescent="0.3">
      <c r="A106" s="113">
        <v>9.4059886506943524E-2</v>
      </c>
      <c r="B106" s="15">
        <f t="shared" si="2"/>
        <v>1.2598482195087038E-2</v>
      </c>
      <c r="C106" s="15">
        <f t="shared" si="3"/>
        <v>8.1461404311856486E-2</v>
      </c>
      <c r="D106" s="16"/>
      <c r="E106" s="16"/>
      <c r="F106" s="16"/>
    </row>
    <row r="107" spans="1:6" x14ac:dyDescent="0.3">
      <c r="A107" s="113">
        <v>4.5655881359965012E-2</v>
      </c>
      <c r="B107" s="15">
        <f t="shared" si="2"/>
        <v>-1.4199715758415818E-2</v>
      </c>
      <c r="C107" s="15">
        <f t="shared" si="3"/>
        <v>5.9855597118380829E-2</v>
      </c>
      <c r="D107" s="16"/>
      <c r="E107" s="16"/>
      <c r="F107" s="16"/>
    </row>
    <row r="108" spans="1:6" x14ac:dyDescent="0.3">
      <c r="A108" s="113">
        <v>-9.1365796095532748E-3</v>
      </c>
      <c r="B108" s="15">
        <f t="shared" si="2"/>
        <v>-3.9504280398292811E-2</v>
      </c>
      <c r="C108" s="15">
        <f t="shared" si="3"/>
        <v>3.0367700788739536E-2</v>
      </c>
      <c r="D108" s="16"/>
      <c r="E108" s="16"/>
      <c r="F108" s="16"/>
    </row>
    <row r="109" spans="1:6" x14ac:dyDescent="0.3">
      <c r="A109" s="113">
        <v>0.11740461727533713</v>
      </c>
      <c r="B109" s="15">
        <f t="shared" si="2"/>
        <v>0.11957967145805964</v>
      </c>
      <c r="C109" s="15">
        <f t="shared" si="3"/>
        <v>-2.1750541827225143E-3</v>
      </c>
      <c r="D109" s="16"/>
      <c r="E109" s="16"/>
      <c r="F109" s="16"/>
    </row>
    <row r="110" spans="1:6" x14ac:dyDescent="0.3">
      <c r="A110" s="113">
        <v>0.20142797967234882</v>
      </c>
      <c r="B110" s="15">
        <f t="shared" si="2"/>
        <v>0.11170087248718095</v>
      </c>
      <c r="C110" s="15">
        <f t="shared" si="3"/>
        <v>8.9727107185167868E-2</v>
      </c>
      <c r="D110" s="16"/>
      <c r="E110" s="16"/>
      <c r="F110" s="16"/>
    </row>
    <row r="111" spans="1:6" x14ac:dyDescent="0.3">
      <c r="A111" s="113">
        <v>0.11113530582869569</v>
      </c>
      <c r="B111" s="15">
        <f t="shared" si="2"/>
        <v>-2.0728159652752376E-2</v>
      </c>
      <c r="C111" s="15">
        <f t="shared" si="3"/>
        <v>0.13186346548144806</v>
      </c>
      <c r="D111" s="16"/>
      <c r="E111" s="16"/>
      <c r="F111" s="16"/>
    </row>
    <row r="112" spans="1:6" x14ac:dyDescent="0.3">
      <c r="A112" s="113">
        <v>0.20897679721988638</v>
      </c>
      <c r="B112" s="15">
        <f t="shared" si="2"/>
        <v>0.14583686369155605</v>
      </c>
      <c r="C112" s="15">
        <f t="shared" si="3"/>
        <v>6.3139933528330333E-2</v>
      </c>
      <c r="D112" s="16"/>
      <c r="E112" s="16"/>
      <c r="F112" s="16"/>
    </row>
    <row r="113" spans="1:6" x14ac:dyDescent="0.3">
      <c r="A113" s="113">
        <v>0.27265106988074761</v>
      </c>
      <c r="B113" s="15">
        <f t="shared" si="2"/>
        <v>0.13120443218540864</v>
      </c>
      <c r="C113" s="15">
        <f t="shared" si="3"/>
        <v>0.14144663769533897</v>
      </c>
      <c r="D113" s="16"/>
      <c r="E113" s="16"/>
      <c r="F113" s="16"/>
    </row>
    <row r="114" spans="1:6" x14ac:dyDescent="0.3">
      <c r="A114" s="113">
        <v>0.15102291396977519</v>
      </c>
      <c r="B114" s="15">
        <f t="shared" si="2"/>
        <v>-2.0914139749040328E-2</v>
      </c>
      <c r="C114" s="15">
        <f t="shared" si="3"/>
        <v>0.17193705371881551</v>
      </c>
      <c r="D114" s="16"/>
      <c r="E114" s="16"/>
      <c r="F114" s="16"/>
    </row>
    <row r="115" spans="1:6" x14ac:dyDescent="0.3">
      <c r="A115" s="113">
        <v>0.18373248568531442</v>
      </c>
      <c r="B115" s="15">
        <f t="shared" si="2"/>
        <v>9.9998180778988838E-2</v>
      </c>
      <c r="C115" s="15">
        <f t="shared" si="3"/>
        <v>8.373430490632558E-2</v>
      </c>
      <c r="D115" s="16"/>
      <c r="E115" s="16"/>
      <c r="F115" s="16"/>
    </row>
    <row r="116" spans="1:6" x14ac:dyDescent="0.3">
      <c r="A116" s="113">
        <v>7.1047799259328803E-2</v>
      </c>
      <c r="B116" s="15">
        <f t="shared" si="2"/>
        <v>-4.9718401449117197E-2</v>
      </c>
      <c r="C116" s="15">
        <f t="shared" si="3"/>
        <v>0.120766200708446</v>
      </c>
      <c r="D116" s="16"/>
      <c r="E116" s="16"/>
      <c r="F116" s="16"/>
    </row>
    <row r="117" spans="1:6" x14ac:dyDescent="0.3">
      <c r="A117" s="113">
        <v>3.0494333068973534E-2</v>
      </c>
      <c r="B117" s="15">
        <f t="shared" si="2"/>
        <v>-7.0933198701706307E-3</v>
      </c>
      <c r="C117" s="15">
        <f t="shared" si="3"/>
        <v>3.7587652939144164E-2</v>
      </c>
      <c r="D117" s="16"/>
      <c r="E117" s="16"/>
      <c r="F117" s="16"/>
    </row>
    <row r="118" spans="1:6" x14ac:dyDescent="0.3">
      <c r="A118" s="113">
        <v>0.11882625807357861</v>
      </c>
      <c r="B118" s="15">
        <f t="shared" si="2"/>
        <v>9.5115966696894386E-2</v>
      </c>
      <c r="C118" s="15">
        <f t="shared" si="3"/>
        <v>2.3710291376684216E-2</v>
      </c>
      <c r="D118" s="16"/>
      <c r="E118" s="16"/>
      <c r="F118" s="16"/>
    </row>
    <row r="119" spans="1:6" x14ac:dyDescent="0.3">
      <c r="A119" s="113">
        <v>8.2930150440428285E-2</v>
      </c>
      <c r="B119" s="15">
        <f t="shared" si="2"/>
        <v>-3.4616241283710325E-3</v>
      </c>
      <c r="C119" s="15">
        <f t="shared" si="3"/>
        <v>8.6391774568799318E-2</v>
      </c>
      <c r="D119" s="16"/>
      <c r="E119" s="16"/>
      <c r="F119" s="16"/>
    </row>
    <row r="120" spans="1:6" x14ac:dyDescent="0.3">
      <c r="A120" s="113">
        <v>-4.4284832204922631E-2</v>
      </c>
      <c r="B120" s="15">
        <f t="shared" si="2"/>
        <v>-9.5713207558227917E-2</v>
      </c>
      <c r="C120" s="15">
        <f t="shared" si="3"/>
        <v>5.1428375353305286E-2</v>
      </c>
      <c r="D120" s="16"/>
      <c r="E120" s="16"/>
      <c r="F120" s="16"/>
    </row>
    <row r="121" spans="1:6" x14ac:dyDescent="0.3">
      <c r="A121" s="113">
        <v>-0.17584069176514217</v>
      </c>
      <c r="B121" s="15">
        <f t="shared" si="2"/>
        <v>-0.14613853921677544</v>
      </c>
      <c r="C121" s="15">
        <f t="shared" si="3"/>
        <v>-2.9702152548366733E-2</v>
      </c>
      <c r="D121" s="16"/>
      <c r="E121" s="16"/>
      <c r="F121" s="16"/>
    </row>
    <row r="122" spans="1:6" x14ac:dyDescent="0.3">
      <c r="A122" s="113">
        <v>2.5245955489065608E-2</v>
      </c>
      <c r="B122" s="15">
        <f t="shared" si="2"/>
        <v>0.13136389645629318</v>
      </c>
      <c r="C122" s="15">
        <f t="shared" si="3"/>
        <v>-0.10611794096722757</v>
      </c>
      <c r="D122" s="16"/>
      <c r="E122" s="16"/>
      <c r="F122" s="16"/>
    </row>
    <row r="123" spans="1:6" x14ac:dyDescent="0.3">
      <c r="A123" s="113">
        <v>1.9467278350644879E-2</v>
      </c>
      <c r="B123" s="15">
        <f t="shared" si="2"/>
        <v>-2.4566634879538973E-2</v>
      </c>
      <c r="C123" s="15">
        <f t="shared" si="3"/>
        <v>4.4033913230183852E-2</v>
      </c>
      <c r="D123" s="16"/>
      <c r="E123" s="16"/>
      <c r="F123" s="16"/>
    </row>
    <row r="124" spans="1:6" x14ac:dyDescent="0.3">
      <c r="A124" s="113">
        <v>-7.6328624620023322E-2</v>
      </c>
      <c r="B124" s="15">
        <f t="shared" si="2"/>
        <v>-9.1429649719710501E-2</v>
      </c>
      <c r="C124" s="15">
        <f t="shared" si="3"/>
        <v>1.5101025099687183E-2</v>
      </c>
      <c r="D124" s="16"/>
      <c r="E124" s="16"/>
      <c r="F124" s="16"/>
    </row>
    <row r="125" spans="1:6" x14ac:dyDescent="0.3">
      <c r="A125" s="113">
        <v>4.1136911078054617E-4</v>
      </c>
      <c r="B125" s="15">
        <f t="shared" si="2"/>
        <v>4.5970183507687702E-2</v>
      </c>
      <c r="C125" s="15">
        <f t="shared" si="3"/>
        <v>-4.5558814396907156E-2</v>
      </c>
      <c r="D125" s="16"/>
      <c r="E125" s="16"/>
      <c r="F125" s="16"/>
    </row>
    <row r="126" spans="1:6" x14ac:dyDescent="0.3">
      <c r="A126" s="113">
        <v>-8.9339295471779767E-3</v>
      </c>
      <c r="B126" s="15">
        <f t="shared" si="2"/>
        <v>-2.591782534028814E-2</v>
      </c>
      <c r="C126" s="15">
        <f t="shared" si="3"/>
        <v>1.6983895793110163E-2</v>
      </c>
      <c r="D126" s="16"/>
      <c r="E126" s="16"/>
      <c r="F126" s="16"/>
    </row>
    <row r="127" spans="1:6" x14ac:dyDescent="0.3">
      <c r="A127" s="113">
        <v>-0.10171939659094187</v>
      </c>
      <c r="B127" s="15">
        <f t="shared" si="2"/>
        <v>-0.10190973962802514</v>
      </c>
      <c r="C127" s="15">
        <f t="shared" si="3"/>
        <v>1.9034303708327302E-4</v>
      </c>
      <c r="D127" s="16"/>
      <c r="E127" s="16"/>
      <c r="F127" s="16"/>
    </row>
    <row r="128" spans="1:6" x14ac:dyDescent="0.3">
      <c r="A128" s="113">
        <v>-0.15185857801940972</v>
      </c>
      <c r="B128" s="15">
        <f t="shared" si="2"/>
        <v>-9.1426804890068283E-2</v>
      </c>
      <c r="C128" s="15">
        <f t="shared" si="3"/>
        <v>-6.0431773129341435E-2</v>
      </c>
      <c r="D128" s="16"/>
      <c r="E128" s="16"/>
      <c r="F128" s="16"/>
    </row>
    <row r="129" spans="1:6" x14ac:dyDescent="0.3">
      <c r="A129" s="113">
        <v>-0.10543473511885804</v>
      </c>
      <c r="B129" s="15">
        <f t="shared" si="2"/>
        <v>-2.0820927145636423E-2</v>
      </c>
      <c r="C129" s="15">
        <f t="shared" si="3"/>
        <v>-8.4613807973221614E-2</v>
      </c>
      <c r="D129" s="16"/>
      <c r="E129" s="16"/>
      <c r="F129" s="16"/>
    </row>
    <row r="130" spans="1:6" x14ac:dyDescent="0.3">
      <c r="A130" s="113">
        <v>-0.12709184554191566</v>
      </c>
      <c r="B130" s="15">
        <f t="shared" si="2"/>
        <v>-7.823104933148084E-2</v>
      </c>
      <c r="C130" s="15">
        <f t="shared" si="3"/>
        <v>-4.8860796210434827E-2</v>
      </c>
      <c r="D130" s="16"/>
      <c r="E130" s="16"/>
      <c r="F130" s="16"/>
    </row>
    <row r="131" spans="1:6" x14ac:dyDescent="0.3">
      <c r="A131" s="113">
        <v>1.3306734082787486E-2</v>
      </c>
      <c r="B131" s="15">
        <f t="shared" si="2"/>
        <v>8.2918413778017647E-2</v>
      </c>
      <c r="C131" s="15">
        <f t="shared" si="3"/>
        <v>-6.9611679695230161E-2</v>
      </c>
      <c r="D131" s="16"/>
      <c r="E131" s="16"/>
      <c r="F131" s="16"/>
    </row>
    <row r="132" spans="1:6" x14ac:dyDescent="0.3">
      <c r="A132" s="113">
        <v>-8.7087080090201496E-2</v>
      </c>
      <c r="B132" s="15">
        <f t="shared" ref="B132:B191" si="4">A132-($F$7+$F$2*A131-$F$3*B131)</f>
        <v>-0.11688669196117689</v>
      </c>
      <c r="C132" s="15">
        <f t="shared" ref="C132:C191" si="5">$F$7+$F$2*A131-$F$3*B131</f>
        <v>2.9799611870975393E-2</v>
      </c>
      <c r="D132" s="16"/>
      <c r="E132" s="16"/>
      <c r="F132" s="16"/>
    </row>
    <row r="133" spans="1:6" x14ac:dyDescent="0.3">
      <c r="A133" s="113">
        <v>1.6112457958379123E-2</v>
      </c>
      <c r="B133" s="15">
        <f t="shared" si="4"/>
        <v>7.147003834370487E-2</v>
      </c>
      <c r="C133" s="15">
        <f t="shared" si="5"/>
        <v>-5.5357580385325747E-2</v>
      </c>
      <c r="D133" s="16"/>
      <c r="E133" s="16"/>
      <c r="F133" s="16"/>
    </row>
    <row r="134" spans="1:6" x14ac:dyDescent="0.3">
      <c r="A134" s="113">
        <v>8.6012835055566672E-2</v>
      </c>
      <c r="B134" s="15">
        <f t="shared" si="4"/>
        <v>5.666728424456851E-2</v>
      </c>
      <c r="C134" s="15">
        <f t="shared" si="5"/>
        <v>2.9345550810998162E-2</v>
      </c>
      <c r="D134" s="16"/>
      <c r="E134" s="16"/>
      <c r="F134" s="16"/>
    </row>
    <row r="135" spans="1:6" x14ac:dyDescent="0.3">
      <c r="A135" s="113">
        <v>0.18679646203932032</v>
      </c>
      <c r="B135" s="15">
        <f t="shared" si="4"/>
        <v>0.12376940443528907</v>
      </c>
      <c r="C135" s="15">
        <f t="shared" si="5"/>
        <v>6.3027057604031253E-2</v>
      </c>
      <c r="D135" s="16"/>
      <c r="E135" s="16"/>
      <c r="F135" s="16"/>
    </row>
    <row r="136" spans="1:6" x14ac:dyDescent="0.3">
      <c r="A136" s="113">
        <v>0.23102788658134843</v>
      </c>
      <c r="B136" s="15">
        <f t="shared" si="4"/>
        <v>0.10472212415709622</v>
      </c>
      <c r="C136" s="15">
        <f t="shared" si="5"/>
        <v>0.1263057624242522</v>
      </c>
      <c r="D136" s="16"/>
      <c r="E136" s="16"/>
      <c r="F136" s="16"/>
    </row>
    <row r="137" spans="1:6" x14ac:dyDescent="0.3">
      <c r="A137" s="113">
        <v>0.18392025714807336</v>
      </c>
      <c r="B137" s="15">
        <f t="shared" si="4"/>
        <v>3.7912273037749078E-2</v>
      </c>
      <c r="C137" s="15">
        <f t="shared" si="5"/>
        <v>0.14600798411032428</v>
      </c>
      <c r="D137" s="16"/>
      <c r="E137" s="16"/>
      <c r="F137" s="16"/>
    </row>
    <row r="138" spans="1:6" x14ac:dyDescent="0.3">
      <c r="A138" s="113">
        <v>0.14783869989561937</v>
      </c>
      <c r="B138" s="15">
        <f t="shared" si="4"/>
        <v>3.7305694307092185E-2</v>
      </c>
      <c r="C138" s="15">
        <f t="shared" si="5"/>
        <v>0.11053300558852719</v>
      </c>
      <c r="D138" s="16"/>
      <c r="E138" s="16"/>
      <c r="F138" s="16"/>
    </row>
    <row r="139" spans="1:6" x14ac:dyDescent="0.3">
      <c r="A139" s="113">
        <v>0.21044154622099431</v>
      </c>
      <c r="B139" s="15">
        <f t="shared" si="4"/>
        <v>0.11866672861476768</v>
      </c>
      <c r="C139" s="15">
        <f t="shared" si="5"/>
        <v>9.1774817606226633E-2</v>
      </c>
      <c r="D139" s="16"/>
      <c r="E139" s="16"/>
      <c r="F139" s="16"/>
    </row>
    <row r="140" spans="1:6" x14ac:dyDescent="0.3">
      <c r="A140" s="113">
        <v>0.12801645183425348</v>
      </c>
      <c r="B140" s="15">
        <f t="shared" si="4"/>
        <v>-9.6668290136682211E-3</v>
      </c>
      <c r="C140" s="15">
        <f t="shared" si="5"/>
        <v>0.1376832808479217</v>
      </c>
      <c r="D140" s="16"/>
      <c r="E140" s="16"/>
      <c r="F140" s="16"/>
    </row>
    <row r="141" spans="1:6" x14ac:dyDescent="0.3">
      <c r="A141" s="113">
        <v>0.14257585217478796</v>
      </c>
      <c r="B141" s="15">
        <f t="shared" si="4"/>
        <v>6.8866455812828728E-2</v>
      </c>
      <c r="C141" s="15">
        <f t="shared" si="5"/>
        <v>7.3709396361959237E-2</v>
      </c>
      <c r="D141" s="16"/>
      <c r="E141" s="16"/>
      <c r="F141" s="16"/>
    </row>
    <row r="142" spans="1:6" x14ac:dyDescent="0.3">
      <c r="A142" s="113">
        <v>-3.1020055095050347E-2</v>
      </c>
      <c r="B142" s="15">
        <f t="shared" si="4"/>
        <v>-0.12532482984723947</v>
      </c>
      <c r="C142" s="15">
        <f t="shared" si="5"/>
        <v>9.4304774752189111E-2</v>
      </c>
      <c r="D142" s="16"/>
      <c r="E142" s="16"/>
      <c r="F142" s="16"/>
    </row>
    <row r="143" spans="1:6" x14ac:dyDescent="0.3">
      <c r="A143" s="113">
        <v>-0.1184744861785656</v>
      </c>
      <c r="B143" s="15">
        <f t="shared" si="4"/>
        <v>-9.0704372064147401E-2</v>
      </c>
      <c r="C143" s="15">
        <f t="shared" si="5"/>
        <v>-2.7770114114418196E-2</v>
      </c>
      <c r="D143" s="16"/>
      <c r="E143" s="16"/>
      <c r="F143" s="16"/>
    </row>
    <row r="144" spans="1:6" x14ac:dyDescent="0.3">
      <c r="A144" s="113">
        <v>1.3400802478223062E-2</v>
      </c>
      <c r="B144" s="15">
        <f t="shared" si="4"/>
        <v>8.0631966931330706E-2</v>
      </c>
      <c r="C144" s="15">
        <f t="shared" si="5"/>
        <v>-6.7231164453107645E-2</v>
      </c>
      <c r="D144" s="16"/>
      <c r="E144" s="16"/>
      <c r="F144" s="16"/>
    </row>
    <row r="145" spans="1:6" x14ac:dyDescent="0.3">
      <c r="A145" s="113">
        <v>9.2818479624494632E-2</v>
      </c>
      <c r="B145" s="15">
        <f t="shared" si="4"/>
        <v>6.3350661395055269E-2</v>
      </c>
      <c r="C145" s="15">
        <f t="shared" si="5"/>
        <v>2.946781822943937E-2</v>
      </c>
      <c r="D145" s="16"/>
      <c r="E145" s="16"/>
      <c r="F145" s="16"/>
    </row>
    <row r="146" spans="1:6" x14ac:dyDescent="0.3">
      <c r="A146" s="113">
        <v>-7.8414691159268912E-2</v>
      </c>
      <c r="B146" s="15">
        <f t="shared" si="4"/>
        <v>-0.14607287817594192</v>
      </c>
      <c r="C146" s="15">
        <f t="shared" si="5"/>
        <v>6.7658187016673005E-2</v>
      </c>
      <c r="D146" s="16"/>
      <c r="E146" s="16"/>
      <c r="F146" s="16"/>
    </row>
    <row r="147" spans="1:6" x14ac:dyDescent="0.3">
      <c r="A147" s="113">
        <v>-4.6848055591536486E-2</v>
      </c>
      <c r="B147" s="15">
        <f t="shared" si="4"/>
        <v>8.8813580682408078E-3</v>
      </c>
      <c r="C147" s="15">
        <f t="shared" si="5"/>
        <v>-5.5729413659777294E-2</v>
      </c>
      <c r="D147" s="16"/>
      <c r="E147" s="16"/>
      <c r="F147" s="16"/>
    </row>
    <row r="148" spans="1:6" x14ac:dyDescent="0.3">
      <c r="A148" s="113">
        <v>2.1736025190639996E-2</v>
      </c>
      <c r="B148" s="15">
        <f t="shared" si="4"/>
        <v>3.5360406249682862E-2</v>
      </c>
      <c r="C148" s="15">
        <f t="shared" si="5"/>
        <v>-1.3624381059042867E-2</v>
      </c>
      <c r="D148" s="16"/>
      <c r="E148" s="16"/>
      <c r="F148" s="16"/>
    </row>
    <row r="149" spans="1:6" x14ac:dyDescent="0.3">
      <c r="A149" s="113">
        <v>6.3202740842753347E-2</v>
      </c>
      <c r="B149" s="15">
        <f t="shared" si="4"/>
        <v>3.6957497252596047E-2</v>
      </c>
      <c r="C149" s="15">
        <f t="shared" si="5"/>
        <v>2.6245243590157299E-2</v>
      </c>
      <c r="D149" s="16"/>
      <c r="E149" s="16"/>
      <c r="F149" s="16"/>
    </row>
    <row r="150" spans="1:6" x14ac:dyDescent="0.3">
      <c r="A150" s="113">
        <v>0.10813292489243387</v>
      </c>
      <c r="B150" s="15">
        <f t="shared" si="4"/>
        <v>6.0180095958407266E-2</v>
      </c>
      <c r="C150" s="15">
        <f t="shared" si="5"/>
        <v>4.7952828934026602E-2</v>
      </c>
      <c r="D150" s="16"/>
      <c r="E150" s="16"/>
      <c r="F150" s="16"/>
    </row>
    <row r="151" spans="1:6" x14ac:dyDescent="0.3">
      <c r="A151" s="113">
        <v>0.10139862811114475</v>
      </c>
      <c r="B151" s="15">
        <f t="shared" si="4"/>
        <v>2.6349099731617989E-2</v>
      </c>
      <c r="C151" s="15">
        <f t="shared" si="5"/>
        <v>7.5049528379526761E-2</v>
      </c>
      <c r="D151" s="16"/>
      <c r="E151" s="16"/>
      <c r="F151" s="16"/>
    </row>
    <row r="152" spans="1:6" x14ac:dyDescent="0.3">
      <c r="A152" s="113">
        <v>0.16112282004826195</v>
      </c>
      <c r="B152" s="15">
        <f t="shared" si="4"/>
        <v>9.5184539549783787E-2</v>
      </c>
      <c r="C152" s="15">
        <f t="shared" si="5"/>
        <v>6.5938280498478163E-2</v>
      </c>
      <c r="D152" s="16"/>
      <c r="E152" s="16"/>
      <c r="F152" s="16"/>
    </row>
    <row r="153" spans="1:6" x14ac:dyDescent="0.3">
      <c r="A153" s="113">
        <v>0.12986043008068049</v>
      </c>
      <c r="B153" s="15">
        <f t="shared" si="4"/>
        <v>2.1586293990144195E-2</v>
      </c>
      <c r="C153" s="15">
        <f t="shared" si="5"/>
        <v>0.10827413609053629</v>
      </c>
      <c r="D153" s="16"/>
      <c r="E153" s="16"/>
      <c r="F153" s="16"/>
    </row>
    <row r="154" spans="1:6" x14ac:dyDescent="0.3">
      <c r="A154" s="113">
        <v>0.18954779257345056</v>
      </c>
      <c r="B154" s="15">
        <f t="shared" si="4"/>
        <v>0.10968478727693499</v>
      </c>
      <c r="C154" s="15">
        <f t="shared" si="5"/>
        <v>7.9863005296515563E-2</v>
      </c>
      <c r="D154" s="16"/>
      <c r="E154" s="16"/>
      <c r="F154" s="16"/>
    </row>
    <row r="155" spans="1:6" x14ac:dyDescent="0.3">
      <c r="A155" s="113">
        <v>0.1239234581331019</v>
      </c>
      <c r="B155" s="15">
        <f t="shared" si="4"/>
        <v>-1.461480805859422E-3</v>
      </c>
      <c r="C155" s="15">
        <f t="shared" si="5"/>
        <v>0.12538493893896133</v>
      </c>
      <c r="D155" s="16"/>
      <c r="E155" s="16"/>
      <c r="F155" s="16"/>
    </row>
    <row r="156" spans="1:6" x14ac:dyDescent="0.3">
      <c r="A156" s="113">
        <v>0.12379520605758954</v>
      </c>
      <c r="B156" s="15">
        <f t="shared" si="4"/>
        <v>5.0836975223495645E-2</v>
      </c>
      <c r="C156" s="15">
        <f t="shared" si="5"/>
        <v>7.295823083409389E-2</v>
      </c>
      <c r="D156" s="16"/>
      <c r="E156" s="16"/>
      <c r="F156" s="16"/>
    </row>
    <row r="157" spans="1:6" x14ac:dyDescent="0.3">
      <c r="A157" s="113">
        <v>0.17918347789994127</v>
      </c>
      <c r="B157" s="15">
        <f t="shared" si="4"/>
        <v>9.7589780224328473E-2</v>
      </c>
      <c r="C157" s="15">
        <f t="shared" si="5"/>
        <v>8.1593697675612795E-2</v>
      </c>
      <c r="D157" s="16"/>
      <c r="E157" s="16"/>
      <c r="F157" s="16"/>
    </row>
    <row r="158" spans="1:6" x14ac:dyDescent="0.3">
      <c r="A158" s="113">
        <v>0.12874542060655525</v>
      </c>
      <c r="B158" s="15">
        <f t="shared" si="4"/>
        <v>1.073217384821222E-2</v>
      </c>
      <c r="C158" s="15">
        <f t="shared" si="5"/>
        <v>0.11801324675834303</v>
      </c>
      <c r="D158" s="16"/>
      <c r="E158" s="16"/>
      <c r="F158" s="16"/>
    </row>
    <row r="159" spans="1:6" x14ac:dyDescent="0.3">
      <c r="A159" s="113">
        <v>-8.6819848443029368E-3</v>
      </c>
      <c r="B159" s="15">
        <f t="shared" si="4"/>
        <v>-8.6162449878315964E-2</v>
      </c>
      <c r="C159" s="15">
        <f t="shared" si="5"/>
        <v>7.7480465034013027E-2</v>
      </c>
      <c r="D159" s="16"/>
      <c r="E159" s="16"/>
      <c r="F159" s="16"/>
    </row>
    <row r="160" spans="1:6" x14ac:dyDescent="0.3">
      <c r="A160" s="113">
        <v>-3.7788792678610905E-2</v>
      </c>
      <c r="B160" s="15">
        <f t="shared" si="4"/>
        <v>-2.8085489289787786E-2</v>
      </c>
      <c r="C160" s="15">
        <f t="shared" si="5"/>
        <v>-9.7033033888231195E-3</v>
      </c>
      <c r="D160" s="16"/>
      <c r="E160" s="16"/>
      <c r="F160" s="16"/>
    </row>
    <row r="161" spans="1:6" x14ac:dyDescent="0.3">
      <c r="A161" s="113">
        <v>-0.10324659164196071</v>
      </c>
      <c r="B161" s="15">
        <f t="shared" si="4"/>
        <v>-8.8155823344335818E-2</v>
      </c>
      <c r="C161" s="15">
        <f t="shared" si="5"/>
        <v>-1.5090768297624891E-2</v>
      </c>
      <c r="D161" s="16"/>
      <c r="E161" s="16"/>
      <c r="F161" s="16"/>
    </row>
    <row r="162" spans="1:6" x14ac:dyDescent="0.3">
      <c r="A162" s="113">
        <v>5.8778427684204049E-2</v>
      </c>
      <c r="B162" s="15">
        <f t="shared" si="4"/>
        <v>0.11771141857642661</v>
      </c>
      <c r="C162" s="15">
        <f t="shared" si="5"/>
        <v>-5.8932990892222564E-2</v>
      </c>
      <c r="D162" s="16"/>
      <c r="E162" s="16"/>
      <c r="F162" s="16"/>
    </row>
    <row r="163" spans="1:6" x14ac:dyDescent="0.3">
      <c r="A163" s="113">
        <v>2.4794796623850868E-2</v>
      </c>
      <c r="B163" s="15">
        <f t="shared" si="4"/>
        <v>-3.4306686968552602E-2</v>
      </c>
      <c r="C163" s="15">
        <f t="shared" si="5"/>
        <v>5.910148359240347E-2</v>
      </c>
      <c r="D163" s="16"/>
      <c r="E163" s="16"/>
      <c r="F163" s="16"/>
    </row>
    <row r="164" spans="1:6" x14ac:dyDescent="0.3">
      <c r="A164" s="113">
        <v>-6.1474287871368993E-2</v>
      </c>
      <c r="B164" s="15">
        <f t="shared" si="4"/>
        <v>-7.7709478830699702E-2</v>
      </c>
      <c r="C164" s="15">
        <f t="shared" si="5"/>
        <v>1.6235190959330716E-2</v>
      </c>
      <c r="D164" s="16"/>
      <c r="E164" s="16"/>
      <c r="F164" s="16"/>
    </row>
    <row r="165" spans="1:6" x14ac:dyDescent="0.3">
      <c r="A165" s="113">
        <v>6.8894242553623197E-2</v>
      </c>
      <c r="B165" s="15">
        <f t="shared" si="4"/>
        <v>0.1044892319157037</v>
      </c>
      <c r="C165" s="15">
        <f t="shared" si="5"/>
        <v>-3.5594989362080498E-2</v>
      </c>
      <c r="D165" s="16"/>
      <c r="E165" s="16"/>
      <c r="F165" s="16"/>
    </row>
    <row r="166" spans="1:6" x14ac:dyDescent="0.3">
      <c r="A166" s="113">
        <v>-7.5354386976498322E-3</v>
      </c>
      <c r="B166" s="15">
        <f t="shared" si="4"/>
        <v>-6.9667666370808054E-2</v>
      </c>
      <c r="C166" s="15">
        <f t="shared" si="5"/>
        <v>6.2132227673158222E-2</v>
      </c>
      <c r="D166" s="16"/>
      <c r="E166" s="16"/>
      <c r="F166" s="16"/>
    </row>
    <row r="167" spans="1:6" x14ac:dyDescent="0.3">
      <c r="A167" s="113">
        <v>-0.11431438282047623</v>
      </c>
      <c r="B167" s="15">
        <f t="shared" si="4"/>
        <v>-0.10794846001953763</v>
      </c>
      <c r="C167" s="15">
        <f t="shared" si="5"/>
        <v>-6.3659228009385971E-3</v>
      </c>
      <c r="D167" s="16"/>
      <c r="E167" s="16"/>
      <c r="F167" s="16"/>
    </row>
    <row r="168" spans="1:6" x14ac:dyDescent="0.3">
      <c r="A168" s="113">
        <v>-5.3071222995463851E-2</v>
      </c>
      <c r="B168" s="15">
        <f t="shared" si="4"/>
        <v>1.4878003436012394E-2</v>
      </c>
      <c r="C168" s="15">
        <f t="shared" si="5"/>
        <v>-6.7949226431476245E-2</v>
      </c>
      <c r="D168" s="16"/>
      <c r="E168" s="16"/>
      <c r="F168" s="16"/>
    </row>
    <row r="169" spans="1:6" x14ac:dyDescent="0.3">
      <c r="A169" s="113">
        <v>-1.1322461894969882E-2</v>
      </c>
      <c r="B169" s="15">
        <f t="shared" si="4"/>
        <v>4.522066760698891E-3</v>
      </c>
      <c r="C169" s="15">
        <f t="shared" si="5"/>
        <v>-1.5844528655668773E-2</v>
      </c>
      <c r="D169" s="16"/>
      <c r="E169" s="16"/>
      <c r="F169" s="16"/>
    </row>
    <row r="170" spans="1:6" x14ac:dyDescent="0.3">
      <c r="A170" s="113">
        <v>-5.0119757568659162E-2</v>
      </c>
      <c r="B170" s="15">
        <f t="shared" si="4"/>
        <v>-5.4139827318079509E-2</v>
      </c>
      <c r="C170" s="15">
        <f t="shared" si="5"/>
        <v>4.0200697494203463E-3</v>
      </c>
      <c r="D170" s="16"/>
      <c r="E170" s="16"/>
      <c r="F170" s="16"/>
    </row>
    <row r="171" spans="1:6" x14ac:dyDescent="0.3">
      <c r="A171" s="113">
        <v>-0.11966233350339839</v>
      </c>
      <c r="B171" s="15">
        <f t="shared" si="4"/>
        <v>-9.3860294649582093E-2</v>
      </c>
      <c r="C171" s="15">
        <f t="shared" si="5"/>
        <v>-2.5802038853816302E-2</v>
      </c>
      <c r="D171" s="16"/>
      <c r="E171" s="16"/>
      <c r="F171" s="16"/>
    </row>
    <row r="172" spans="1:6" x14ac:dyDescent="0.3">
      <c r="A172" s="113">
        <v>-0.15002895594072352</v>
      </c>
      <c r="B172" s="15">
        <f t="shared" si="4"/>
        <v>-8.1658467945335392E-2</v>
      </c>
      <c r="C172" s="15">
        <f t="shared" si="5"/>
        <v>-6.8370487995388127E-2</v>
      </c>
      <c r="D172" s="16"/>
      <c r="E172" s="16"/>
      <c r="F172" s="16"/>
    </row>
    <row r="173" spans="1:6" x14ac:dyDescent="0.3">
      <c r="A173" s="113">
        <v>-0.21104597154119298</v>
      </c>
      <c r="B173" s="15">
        <f t="shared" si="4"/>
        <v>-0.12900355963702631</v>
      </c>
      <c r="C173" s="15">
        <f t="shared" si="5"/>
        <v>-8.2042411904166668E-2</v>
      </c>
      <c r="D173" s="16"/>
      <c r="E173" s="16"/>
      <c r="F173" s="16"/>
    </row>
    <row r="174" spans="1:6" x14ac:dyDescent="0.3">
      <c r="A174" s="113">
        <v>-0.10749032019486415</v>
      </c>
      <c r="B174" s="15">
        <f t="shared" si="4"/>
        <v>1.3980733118125921E-2</v>
      </c>
      <c r="C174" s="15">
        <f t="shared" si="5"/>
        <v>-0.12147105331299007</v>
      </c>
      <c r="D174" s="16"/>
      <c r="E174" s="16"/>
      <c r="F174" s="16"/>
    </row>
    <row r="175" spans="1:6" x14ac:dyDescent="0.3">
      <c r="A175" s="113">
        <v>-0.16836489380207298</v>
      </c>
      <c r="B175" s="15">
        <f t="shared" si="4"/>
        <v>-0.12423172821262968</v>
      </c>
      <c r="C175" s="15">
        <f t="shared" si="5"/>
        <v>-4.4133165589443309E-2</v>
      </c>
      <c r="D175" s="16"/>
      <c r="E175" s="16"/>
      <c r="F175" s="16"/>
    </row>
    <row r="176" spans="1:6" x14ac:dyDescent="0.3">
      <c r="A176" s="113">
        <v>-4.5248713123938744E-2</v>
      </c>
      <c r="B176" s="15">
        <f t="shared" si="4"/>
        <v>5.3358589852066707E-2</v>
      </c>
      <c r="C176" s="15">
        <f t="shared" si="5"/>
        <v>-9.8607302976005451E-2</v>
      </c>
      <c r="D176" s="16"/>
      <c r="E176" s="16"/>
      <c r="F176" s="16"/>
    </row>
    <row r="177" spans="1:6" x14ac:dyDescent="0.3">
      <c r="A177" s="113">
        <v>-3.3699925320092805E-2</v>
      </c>
      <c r="B177" s="15">
        <f t="shared" si="4"/>
        <v>-2.8302975538327044E-2</v>
      </c>
      <c r="C177" s="15">
        <f t="shared" si="5"/>
        <v>-5.3969497817657613E-3</v>
      </c>
      <c r="D177" s="16"/>
      <c r="E177" s="16"/>
      <c r="F177" s="16"/>
    </row>
    <row r="178" spans="1:6" x14ac:dyDescent="0.3">
      <c r="A178" s="113">
        <v>-7.7335880158443171E-2</v>
      </c>
      <c r="B178" s="15">
        <f t="shared" si="4"/>
        <v>-6.4323220250855323E-2</v>
      </c>
      <c r="C178" s="15">
        <f t="shared" si="5"/>
        <v>-1.3012659907587851E-2</v>
      </c>
      <c r="D178" s="16"/>
      <c r="E178" s="16"/>
      <c r="F178" s="16"/>
    </row>
    <row r="179" spans="1:6" x14ac:dyDescent="0.3">
      <c r="A179" s="113">
        <v>9.4241645344238734E-2</v>
      </c>
      <c r="B179" s="15">
        <f t="shared" si="4"/>
        <v>0.13581113930346358</v>
      </c>
      <c r="C179" s="15">
        <f t="shared" si="5"/>
        <v>-4.1569493959224851E-2</v>
      </c>
      <c r="D179" s="16"/>
      <c r="E179" s="16"/>
      <c r="F179" s="16"/>
    </row>
    <row r="180" spans="1:6" x14ac:dyDescent="0.3">
      <c r="A180" s="113">
        <v>5.7837581598210175E-3</v>
      </c>
      <c r="B180" s="15">
        <f t="shared" si="4"/>
        <v>-7.4666810528147803E-2</v>
      </c>
      <c r="C180" s="15">
        <f t="shared" si="5"/>
        <v>8.0450568687968821E-2</v>
      </c>
      <c r="D180" s="16"/>
      <c r="E180" s="16"/>
      <c r="F180" s="16"/>
    </row>
    <row r="181" spans="1:6" x14ac:dyDescent="0.3">
      <c r="A181" s="113">
        <v>-0.10415957197644521</v>
      </c>
      <c r="B181" s="15">
        <f t="shared" si="4"/>
        <v>-0.10384902414214811</v>
      </c>
      <c r="C181" s="15">
        <f t="shared" si="5"/>
        <v>-3.1054783429709104E-4</v>
      </c>
      <c r="D181" s="16"/>
      <c r="E181" s="16"/>
      <c r="F181" s="16"/>
    </row>
    <row r="182" spans="1:6" x14ac:dyDescent="0.3">
      <c r="A182" s="113">
        <v>6.8032309857078088E-2</v>
      </c>
      <c r="B182" s="15">
        <f t="shared" si="4"/>
        <v>0.13004853481354625</v>
      </c>
      <c r="C182" s="15">
        <f t="shared" si="5"/>
        <v>-6.2016224956468163E-2</v>
      </c>
      <c r="D182" s="16"/>
      <c r="E182" s="16"/>
      <c r="F182" s="16"/>
    </row>
    <row r="183" spans="1:6" x14ac:dyDescent="0.3">
      <c r="A183" s="113">
        <v>8.7774933144619816E-3</v>
      </c>
      <c r="B183" s="15">
        <f t="shared" si="4"/>
        <v>-5.7161777398017227E-2</v>
      </c>
      <c r="C183" s="15">
        <f t="shared" si="5"/>
        <v>6.5939270712479209E-2</v>
      </c>
      <c r="D183" s="16"/>
      <c r="E183" s="16"/>
      <c r="F183" s="16"/>
    </row>
    <row r="184" spans="1:6" x14ac:dyDescent="0.3">
      <c r="A184" s="113">
        <v>0.15184182089645537</v>
      </c>
      <c r="B184" s="15">
        <f t="shared" si="4"/>
        <v>0.14769174050105449</v>
      </c>
      <c r="C184" s="15">
        <f t="shared" si="5"/>
        <v>4.150080395400893E-3</v>
      </c>
      <c r="D184" s="16"/>
      <c r="E184" s="16"/>
      <c r="F184" s="16"/>
    </row>
    <row r="185" spans="1:6" x14ac:dyDescent="0.3">
      <c r="A185" s="113">
        <v>-3.2178132442963192E-2</v>
      </c>
      <c r="B185" s="15">
        <f t="shared" si="4"/>
        <v>-0.14438971221042871</v>
      </c>
      <c r="C185" s="15">
        <f t="shared" si="5"/>
        <v>0.11221157976746551</v>
      </c>
      <c r="D185" s="16"/>
      <c r="E185" s="16"/>
      <c r="F185" s="16"/>
    </row>
    <row r="186" spans="1:6" x14ac:dyDescent="0.3">
      <c r="A186" s="113">
        <v>-0.11338634542003179</v>
      </c>
      <c r="B186" s="15">
        <f t="shared" si="4"/>
        <v>-8.1845257011438341E-2</v>
      </c>
      <c r="C186" s="15">
        <f t="shared" si="5"/>
        <v>-3.1541088408593446E-2</v>
      </c>
      <c r="D186" s="16"/>
      <c r="E186" s="16"/>
      <c r="F186" s="16"/>
    </row>
    <row r="187" spans="1:6" x14ac:dyDescent="0.3">
      <c r="A187" s="113">
        <v>-0.16861810214699779</v>
      </c>
      <c r="B187" s="15">
        <f t="shared" si="4"/>
        <v>-0.10549198480494779</v>
      </c>
      <c r="C187" s="15">
        <f t="shared" si="5"/>
        <v>-6.3126117342050009E-2</v>
      </c>
      <c r="D187" s="16"/>
      <c r="E187" s="16"/>
      <c r="F187" s="16"/>
    </row>
    <row r="188" spans="1:6" x14ac:dyDescent="0.3">
      <c r="A188" s="113">
        <v>-0.13101426479875133</v>
      </c>
      <c r="B188" s="15">
        <f t="shared" si="4"/>
        <v>-3.5394081413896106E-2</v>
      </c>
      <c r="C188" s="15">
        <f t="shared" si="5"/>
        <v>-9.5620183384855229E-2</v>
      </c>
      <c r="D188" s="16"/>
      <c r="E188" s="16"/>
      <c r="F188" s="16"/>
    </row>
    <row r="189" spans="1:6" x14ac:dyDescent="0.3">
      <c r="A189" s="113">
        <v>-2.9409410523250079E-2</v>
      </c>
      <c r="B189" s="15">
        <f t="shared" si="4"/>
        <v>3.5102981127196356E-2</v>
      </c>
      <c r="C189" s="15">
        <f t="shared" si="5"/>
        <v>-6.4512391650446435E-2</v>
      </c>
      <c r="D189" s="16"/>
      <c r="E189" s="16"/>
      <c r="F189" s="16"/>
    </row>
    <row r="190" spans="1:6" x14ac:dyDescent="0.3">
      <c r="A190" s="113">
        <v>-8.6479589692537662E-2</v>
      </c>
      <c r="B190" s="15">
        <f t="shared" si="4"/>
        <v>-8.6235422174904305E-2</v>
      </c>
      <c r="C190" s="15">
        <f t="shared" si="5"/>
        <v>-2.4416751763335458E-4</v>
      </c>
      <c r="D190" s="16"/>
      <c r="E190" s="16"/>
      <c r="F190" s="16"/>
    </row>
    <row r="191" spans="1:6" x14ac:dyDescent="0.3">
      <c r="A191" s="113">
        <v>-3.8138790795028021E-2</v>
      </c>
      <c r="B191" s="15">
        <f t="shared" si="4"/>
        <v>1.1804691535500345E-2</v>
      </c>
      <c r="C191" s="15">
        <f t="shared" si="5"/>
        <v>-4.9943482330528366E-2</v>
      </c>
      <c r="D191" s="16"/>
      <c r="E191" s="16"/>
      <c r="F191" s="16"/>
    </row>
    <row r="192" spans="1:6" x14ac:dyDescent="0.3">
      <c r="A192" s="15"/>
      <c r="B192" s="15"/>
      <c r="C192" s="16"/>
      <c r="D192" s="16"/>
      <c r="E192" s="16"/>
      <c r="F192" s="16"/>
    </row>
    <row r="193" spans="1:6" x14ac:dyDescent="0.3">
      <c r="A193" s="15"/>
      <c r="B193" s="15"/>
      <c r="C193" s="16"/>
      <c r="D193" s="16"/>
      <c r="E193" s="16"/>
      <c r="F193" s="16"/>
    </row>
    <row r="194" spans="1:6" x14ac:dyDescent="0.3">
      <c r="A194" s="15"/>
      <c r="B194" s="15"/>
      <c r="C194" s="16"/>
      <c r="D194" s="16"/>
      <c r="E194" s="16"/>
      <c r="F194" s="16"/>
    </row>
    <row r="195" spans="1:6" x14ac:dyDescent="0.3">
      <c r="A195" s="15"/>
      <c r="B195" s="15"/>
      <c r="C195" s="16"/>
      <c r="D195" s="16"/>
      <c r="E195" s="16"/>
      <c r="F195" s="16"/>
    </row>
    <row r="196" spans="1:6" x14ac:dyDescent="0.3">
      <c r="A196" s="15"/>
      <c r="B196" s="15"/>
      <c r="C196" s="16"/>
      <c r="D196" s="16"/>
      <c r="E196" s="16"/>
      <c r="F196" s="16"/>
    </row>
    <row r="197" spans="1:6" x14ac:dyDescent="0.3">
      <c r="A197" s="15"/>
      <c r="B197" s="15"/>
      <c r="C197" s="16"/>
      <c r="D197" s="16"/>
      <c r="E197" s="16"/>
      <c r="F197" s="16"/>
    </row>
    <row r="198" spans="1:6" x14ac:dyDescent="0.3">
      <c r="A198" s="15"/>
      <c r="B198" s="15"/>
      <c r="C198" s="16"/>
      <c r="D198" s="16"/>
      <c r="E198" s="16"/>
      <c r="F198" s="16"/>
    </row>
    <row r="199" spans="1:6" x14ac:dyDescent="0.3">
      <c r="A199" s="15"/>
      <c r="B199" s="15"/>
      <c r="C199" s="16"/>
      <c r="D199" s="16"/>
      <c r="E199" s="16"/>
      <c r="F199" s="16"/>
    </row>
    <row r="200" spans="1:6" x14ac:dyDescent="0.3">
      <c r="A200" s="15"/>
      <c r="B200" s="15"/>
      <c r="C200" s="16"/>
      <c r="D200" s="16"/>
      <c r="E200" s="16"/>
      <c r="F200" s="16"/>
    </row>
    <row r="201" spans="1:6" x14ac:dyDescent="0.3">
      <c r="A201" s="15"/>
      <c r="B201" s="15"/>
      <c r="C201" s="16"/>
      <c r="D201" s="16"/>
      <c r="E201" s="16"/>
      <c r="F201" s="16"/>
    </row>
    <row r="202" spans="1:6" x14ac:dyDescent="0.3">
      <c r="A202" s="15"/>
      <c r="B202" s="15"/>
      <c r="C202" s="16"/>
      <c r="D202" s="16"/>
      <c r="E202" s="16"/>
      <c r="F202" s="16"/>
    </row>
    <row r="203" spans="1:6" x14ac:dyDescent="0.3">
      <c r="A203" s="15"/>
      <c r="B203" s="15"/>
      <c r="C203" s="16"/>
      <c r="D203" s="16"/>
      <c r="E203" s="16"/>
      <c r="F203" s="16"/>
    </row>
    <row r="204" spans="1:6" x14ac:dyDescent="0.3">
      <c r="A204" s="15"/>
      <c r="B204" s="15"/>
      <c r="C204" s="16"/>
      <c r="D204" s="16"/>
      <c r="E204" s="16"/>
      <c r="F204" s="16"/>
    </row>
    <row r="205" spans="1:6" x14ac:dyDescent="0.3">
      <c r="A205" s="15"/>
      <c r="B205" s="15"/>
      <c r="C205" s="16"/>
      <c r="D205" s="16"/>
      <c r="E205" s="16"/>
      <c r="F205" s="16"/>
    </row>
    <row r="206" spans="1:6" x14ac:dyDescent="0.3">
      <c r="A206" s="15"/>
      <c r="B206" s="15"/>
      <c r="C206" s="16"/>
      <c r="D206" s="16"/>
      <c r="E206" s="16"/>
      <c r="F206" s="16"/>
    </row>
    <row r="207" spans="1:6" x14ac:dyDescent="0.3">
      <c r="A207" s="15"/>
      <c r="B207" s="15"/>
      <c r="C207" s="16"/>
      <c r="D207" s="16"/>
      <c r="E207" s="16"/>
      <c r="F207" s="16"/>
    </row>
    <row r="208" spans="1:6" x14ac:dyDescent="0.3">
      <c r="A208" s="15"/>
      <c r="B208" s="15"/>
      <c r="C208" s="16"/>
      <c r="D208" s="16"/>
      <c r="E208" s="16"/>
      <c r="F208" s="16"/>
    </row>
    <row r="209" spans="1:6" x14ac:dyDescent="0.3">
      <c r="A209" s="15"/>
      <c r="B209" s="15"/>
      <c r="C209" s="16"/>
      <c r="D209" s="16"/>
      <c r="E209" s="16"/>
      <c r="F209" s="16"/>
    </row>
    <row r="210" spans="1:6" x14ac:dyDescent="0.3">
      <c r="A210" s="15"/>
      <c r="B210" s="15"/>
      <c r="C210" s="16"/>
      <c r="D210" s="16"/>
      <c r="E210" s="16"/>
      <c r="F210" s="16"/>
    </row>
    <row r="211" spans="1:6" x14ac:dyDescent="0.3">
      <c r="A211" s="15"/>
      <c r="B211" s="15"/>
      <c r="C211" s="16"/>
      <c r="D211" s="16"/>
      <c r="E211" s="16"/>
      <c r="F211" s="16"/>
    </row>
    <row r="212" spans="1:6" x14ac:dyDescent="0.3">
      <c r="A212" s="15"/>
      <c r="B212" s="15"/>
      <c r="C212" s="16"/>
      <c r="D212" s="16"/>
      <c r="E212" s="16"/>
      <c r="F212" s="16"/>
    </row>
    <row r="213" spans="1:6" x14ac:dyDescent="0.3">
      <c r="A213" s="15"/>
      <c r="B213" s="15"/>
      <c r="C213" s="16"/>
      <c r="D213" s="16"/>
      <c r="E213" s="16"/>
      <c r="F213" s="16"/>
    </row>
    <row r="214" spans="1:6" x14ac:dyDescent="0.3">
      <c r="A214" s="15"/>
      <c r="B214" s="15"/>
      <c r="C214" s="16"/>
      <c r="D214" s="16"/>
      <c r="E214" s="16"/>
      <c r="F214" s="16"/>
    </row>
    <row r="215" spans="1:6" x14ac:dyDescent="0.3">
      <c r="A215" s="15"/>
      <c r="B215" s="15"/>
      <c r="C215" s="16"/>
      <c r="D215" s="16"/>
      <c r="E215" s="16"/>
      <c r="F215" s="16"/>
    </row>
    <row r="216" spans="1:6" x14ac:dyDescent="0.3">
      <c r="A216" s="15"/>
      <c r="B216" s="15"/>
      <c r="C216" s="16"/>
      <c r="D216" s="16"/>
      <c r="E216" s="16"/>
      <c r="F216" s="16"/>
    </row>
    <row r="217" spans="1:6" x14ac:dyDescent="0.3">
      <c r="A217" s="15"/>
      <c r="B217" s="15"/>
      <c r="C217" s="16"/>
      <c r="D217" s="16"/>
      <c r="E217" s="16"/>
      <c r="F217" s="16"/>
    </row>
    <row r="218" spans="1:6" x14ac:dyDescent="0.3">
      <c r="A218" s="15"/>
      <c r="B218" s="15"/>
      <c r="C218" s="16"/>
      <c r="D218" s="16"/>
      <c r="E218" s="16"/>
      <c r="F218" s="16"/>
    </row>
    <row r="219" spans="1:6" x14ac:dyDescent="0.3">
      <c r="A219" s="15"/>
      <c r="B219" s="15"/>
      <c r="C219" s="16"/>
      <c r="D219" s="16"/>
      <c r="E219" s="16"/>
      <c r="F219" s="16"/>
    </row>
    <row r="220" spans="1:6" x14ac:dyDescent="0.3">
      <c r="A220" s="15"/>
      <c r="B220" s="15"/>
      <c r="C220" s="16"/>
      <c r="D220" s="16"/>
      <c r="E220" s="16"/>
      <c r="F220" s="16"/>
    </row>
    <row r="221" spans="1:6" x14ac:dyDescent="0.3">
      <c r="A221" s="15"/>
      <c r="B221" s="15"/>
      <c r="C221" s="16"/>
      <c r="D221" s="16"/>
      <c r="E221" s="16"/>
      <c r="F221" s="16"/>
    </row>
    <row r="222" spans="1:6" x14ac:dyDescent="0.3">
      <c r="A222" s="15"/>
      <c r="B222" s="15"/>
      <c r="C222" s="16"/>
      <c r="D222" s="16"/>
      <c r="E222" s="16"/>
      <c r="F222" s="16"/>
    </row>
    <row r="223" spans="1:6" x14ac:dyDescent="0.3">
      <c r="A223" s="15"/>
      <c r="B223" s="15"/>
      <c r="C223" s="16"/>
      <c r="D223" s="16"/>
      <c r="E223" s="16"/>
      <c r="F223" s="16"/>
    </row>
    <row r="224" spans="1:6" x14ac:dyDescent="0.3">
      <c r="A224" s="15"/>
      <c r="B224" s="15"/>
      <c r="C224" s="16"/>
      <c r="D224" s="16"/>
      <c r="E224" s="16"/>
      <c r="F224" s="16"/>
    </row>
    <row r="225" spans="1:6" x14ac:dyDescent="0.3">
      <c r="A225" s="15"/>
      <c r="B225" s="15"/>
      <c r="C225" s="16"/>
      <c r="D225" s="16"/>
      <c r="E225" s="16"/>
      <c r="F225" s="16"/>
    </row>
    <row r="226" spans="1:6" x14ac:dyDescent="0.3">
      <c r="A226" s="15"/>
      <c r="B226" s="15"/>
      <c r="C226" s="16"/>
      <c r="D226" s="16"/>
      <c r="E226" s="16"/>
      <c r="F226" s="16"/>
    </row>
    <row r="227" spans="1:6" x14ac:dyDescent="0.3">
      <c r="A227" s="15"/>
      <c r="B227" s="15"/>
      <c r="C227" s="16"/>
      <c r="D227" s="16"/>
      <c r="E227" s="16"/>
      <c r="F227" s="16"/>
    </row>
    <row r="228" spans="1:6" x14ac:dyDescent="0.3">
      <c r="A228" s="15"/>
      <c r="B228" s="15"/>
      <c r="C228" s="16"/>
      <c r="D228" s="16"/>
      <c r="E228" s="16"/>
      <c r="F228" s="16"/>
    </row>
    <row r="229" spans="1:6" x14ac:dyDescent="0.3">
      <c r="A229" s="15"/>
      <c r="B229" s="15"/>
      <c r="C229" s="16"/>
      <c r="D229" s="16"/>
      <c r="E229" s="16"/>
      <c r="F229" s="16"/>
    </row>
    <row r="230" spans="1:6" x14ac:dyDescent="0.3">
      <c r="A230" s="15"/>
      <c r="B230" s="15"/>
      <c r="C230" s="16"/>
      <c r="D230" s="16"/>
      <c r="E230" s="16"/>
      <c r="F230" s="16"/>
    </row>
    <row r="231" spans="1:6" x14ac:dyDescent="0.3">
      <c r="A231" s="15"/>
      <c r="B231" s="15"/>
      <c r="C231" s="16"/>
      <c r="D231" s="16"/>
      <c r="E231" s="16"/>
      <c r="F231" s="16"/>
    </row>
    <row r="232" spans="1:6" x14ac:dyDescent="0.3">
      <c r="A232" s="15"/>
      <c r="B232" s="15"/>
      <c r="C232" s="16"/>
      <c r="D232" s="16"/>
      <c r="E232" s="16"/>
      <c r="F232" s="16"/>
    </row>
    <row r="233" spans="1:6" x14ac:dyDescent="0.3">
      <c r="A233" s="15"/>
      <c r="B233" s="15"/>
      <c r="C233" s="16"/>
      <c r="D233" s="16"/>
      <c r="E233" s="16"/>
      <c r="F233" s="16"/>
    </row>
    <row r="234" spans="1:6" x14ac:dyDescent="0.3">
      <c r="A234" s="15"/>
      <c r="B234" s="15"/>
      <c r="C234" s="16"/>
      <c r="D234" s="16"/>
      <c r="E234" s="16"/>
      <c r="F234" s="16"/>
    </row>
    <row r="235" spans="1:6" x14ac:dyDescent="0.3">
      <c r="A235" s="15"/>
      <c r="B235" s="15"/>
      <c r="C235" s="16"/>
      <c r="D235" s="16"/>
      <c r="E235" s="16"/>
      <c r="F235" s="16"/>
    </row>
    <row r="236" spans="1:6" x14ac:dyDescent="0.3">
      <c r="A236" s="15"/>
      <c r="B236" s="15"/>
      <c r="C236" s="16"/>
      <c r="D236" s="16"/>
      <c r="E236" s="16"/>
      <c r="F236" s="16"/>
    </row>
    <row r="237" spans="1:6" x14ac:dyDescent="0.3">
      <c r="A237" s="15"/>
      <c r="B237" s="15"/>
      <c r="C237" s="16"/>
      <c r="D237" s="16"/>
      <c r="E237" s="16"/>
      <c r="F237" s="16"/>
    </row>
    <row r="238" spans="1:6" x14ac:dyDescent="0.3">
      <c r="A238" s="15"/>
      <c r="B238" s="15"/>
      <c r="C238" s="16"/>
      <c r="D238" s="16"/>
      <c r="E238" s="16"/>
      <c r="F238" s="16"/>
    </row>
    <row r="239" spans="1:6" x14ac:dyDescent="0.3">
      <c r="A239" s="15"/>
      <c r="B239" s="15"/>
      <c r="C239" s="16"/>
      <c r="D239" s="16"/>
      <c r="E239" s="16"/>
      <c r="F239" s="16"/>
    </row>
    <row r="240" spans="1:6" x14ac:dyDescent="0.3">
      <c r="A240" s="15"/>
      <c r="B240" s="15"/>
      <c r="C240" s="16"/>
      <c r="D240" s="16"/>
      <c r="E240" s="16"/>
      <c r="F240" s="16"/>
    </row>
    <row r="241" spans="1:6" x14ac:dyDescent="0.3">
      <c r="A241" s="15"/>
      <c r="B241" s="15"/>
      <c r="C241" s="16"/>
      <c r="D241" s="16"/>
      <c r="E241" s="16"/>
      <c r="F241" s="16"/>
    </row>
    <row r="242" spans="1:6" x14ac:dyDescent="0.3">
      <c r="A242" s="15"/>
      <c r="B242" s="15"/>
      <c r="C242" s="16"/>
      <c r="D242" s="16"/>
      <c r="E242" s="16"/>
      <c r="F242" s="16"/>
    </row>
    <row r="243" spans="1:6" x14ac:dyDescent="0.3">
      <c r="A243" s="15"/>
      <c r="B243" s="15"/>
      <c r="C243" s="16"/>
      <c r="D243" s="16"/>
      <c r="E243" s="16"/>
      <c r="F243" s="16"/>
    </row>
    <row r="244" spans="1:6" x14ac:dyDescent="0.3">
      <c r="A244" s="15"/>
      <c r="B244" s="15"/>
      <c r="C244" s="16"/>
      <c r="D244" s="16"/>
      <c r="E244" s="16"/>
      <c r="F244" s="16"/>
    </row>
    <row r="245" spans="1:6" x14ac:dyDescent="0.3">
      <c r="A245" s="15"/>
      <c r="B245" s="15"/>
      <c r="C245" s="16"/>
      <c r="D245" s="16"/>
      <c r="E245" s="16"/>
      <c r="F245" s="16"/>
    </row>
    <row r="246" spans="1:6" x14ac:dyDescent="0.3">
      <c r="A246" s="15"/>
      <c r="B246" s="15"/>
      <c r="C246" s="16"/>
      <c r="D246" s="16"/>
      <c r="E246" s="16"/>
      <c r="F246" s="16"/>
    </row>
    <row r="247" spans="1:6" x14ac:dyDescent="0.3">
      <c r="A247" s="15"/>
      <c r="B247" s="15"/>
      <c r="C247" s="16"/>
      <c r="D247" s="16"/>
      <c r="E247" s="16"/>
      <c r="F247" s="16"/>
    </row>
    <row r="248" spans="1:6" x14ac:dyDescent="0.3">
      <c r="A248" s="15"/>
      <c r="B248" s="15"/>
      <c r="C248" s="16"/>
      <c r="D248" s="16"/>
      <c r="E248" s="16"/>
      <c r="F248" s="16"/>
    </row>
    <row r="249" spans="1:6" x14ac:dyDescent="0.3">
      <c r="A249" s="15"/>
      <c r="B249" s="15"/>
      <c r="C249" s="16"/>
      <c r="D249" s="16"/>
      <c r="E249" s="16"/>
      <c r="F249" s="16"/>
    </row>
    <row r="250" spans="1:6" x14ac:dyDescent="0.3">
      <c r="A250" s="15"/>
      <c r="B250" s="15"/>
      <c r="C250" s="16"/>
      <c r="D250" s="16"/>
      <c r="E250" s="16"/>
      <c r="F250" s="16"/>
    </row>
    <row r="251" spans="1:6" x14ac:dyDescent="0.3">
      <c r="A251" s="15"/>
      <c r="B251" s="15"/>
      <c r="C251" s="16"/>
      <c r="D251" s="16"/>
      <c r="E251" s="16"/>
      <c r="F251" s="16"/>
    </row>
    <row r="252" spans="1:6" x14ac:dyDescent="0.3">
      <c r="A252" s="15"/>
      <c r="B252" s="15"/>
      <c r="C252" s="16"/>
      <c r="D252" s="16"/>
      <c r="E252" s="16"/>
      <c r="F252" s="16"/>
    </row>
    <row r="253" spans="1:6" x14ac:dyDescent="0.3">
      <c r="A253" s="15"/>
      <c r="B253" s="15"/>
      <c r="C253" s="16"/>
      <c r="D253" s="16"/>
      <c r="E253" s="16"/>
      <c r="F253" s="16"/>
    </row>
    <row r="254" spans="1:6" x14ac:dyDescent="0.3">
      <c r="A254" s="15"/>
      <c r="B254" s="15"/>
      <c r="C254" s="16"/>
      <c r="D254" s="16"/>
      <c r="E254" s="16"/>
      <c r="F254" s="16"/>
    </row>
    <row r="255" spans="1:6" x14ac:dyDescent="0.3">
      <c r="A255" s="15"/>
      <c r="B255" s="15"/>
      <c r="C255" s="16"/>
      <c r="D255" s="16"/>
      <c r="E255" s="16"/>
      <c r="F255" s="16"/>
    </row>
    <row r="256" spans="1:6" x14ac:dyDescent="0.3">
      <c r="A256" s="15"/>
      <c r="B256" s="15"/>
      <c r="C256" s="16"/>
      <c r="D256" s="16"/>
      <c r="E256" s="16"/>
      <c r="F256" s="16"/>
    </row>
    <row r="257" spans="1:6" x14ac:dyDescent="0.3">
      <c r="A257" s="15"/>
      <c r="B257" s="15"/>
      <c r="C257" s="16"/>
      <c r="D257" s="16"/>
      <c r="E257" s="16"/>
      <c r="F257" s="16"/>
    </row>
    <row r="258" spans="1:6" x14ac:dyDescent="0.3">
      <c r="A258" s="15"/>
      <c r="B258" s="15"/>
      <c r="C258" s="16"/>
      <c r="D258" s="16"/>
      <c r="E258" s="16"/>
      <c r="F258" s="16"/>
    </row>
    <row r="259" spans="1:6" x14ac:dyDescent="0.3">
      <c r="A259" s="15"/>
      <c r="B259" s="15"/>
      <c r="C259" s="16"/>
      <c r="D259" s="16"/>
      <c r="E259" s="16"/>
      <c r="F259" s="16"/>
    </row>
    <row r="260" spans="1:6" x14ac:dyDescent="0.3">
      <c r="A260" s="15"/>
      <c r="B260" s="15"/>
      <c r="C260" s="16"/>
      <c r="D260" s="16"/>
      <c r="E260" s="16"/>
      <c r="F260" s="16"/>
    </row>
    <row r="261" spans="1:6" x14ac:dyDescent="0.3">
      <c r="A261" s="15"/>
      <c r="B261" s="15"/>
      <c r="C261" s="16"/>
      <c r="D261" s="16"/>
      <c r="E261" s="16"/>
      <c r="F261" s="16"/>
    </row>
    <row r="262" spans="1:6" x14ac:dyDescent="0.3">
      <c r="A262" s="15"/>
      <c r="B262" s="15"/>
      <c r="C262" s="16"/>
      <c r="D262" s="16"/>
      <c r="E262" s="16"/>
      <c r="F262" s="16"/>
    </row>
    <row r="263" spans="1:6" x14ac:dyDescent="0.3">
      <c r="A263" s="15"/>
      <c r="B263" s="15"/>
      <c r="C263" s="16"/>
      <c r="D263" s="16"/>
      <c r="E263" s="16"/>
      <c r="F263" s="16"/>
    </row>
    <row r="264" spans="1:6" x14ac:dyDescent="0.3">
      <c r="A264" s="15"/>
      <c r="B264" s="15"/>
      <c r="C264" s="16"/>
      <c r="D264" s="16"/>
      <c r="E264" s="16"/>
      <c r="F264" s="16"/>
    </row>
    <row r="265" spans="1:6" x14ac:dyDescent="0.3">
      <c r="A265" s="15"/>
      <c r="B265" s="15"/>
      <c r="C265" s="16"/>
      <c r="D265" s="16"/>
      <c r="E265" s="16"/>
      <c r="F265" s="16"/>
    </row>
    <row r="266" spans="1:6" x14ac:dyDescent="0.3">
      <c r="A266" s="15"/>
      <c r="B266" s="15"/>
      <c r="C266" s="16"/>
      <c r="D266" s="16"/>
      <c r="E266" s="16"/>
      <c r="F266" s="16"/>
    </row>
    <row r="267" spans="1:6" x14ac:dyDescent="0.3">
      <c r="A267" s="15"/>
      <c r="B267" s="15"/>
      <c r="C267" s="16"/>
      <c r="D267" s="16"/>
      <c r="E267" s="16"/>
      <c r="F267" s="16"/>
    </row>
    <row r="268" spans="1:6" x14ac:dyDescent="0.3">
      <c r="A268" s="15"/>
      <c r="B268" s="15"/>
      <c r="C268" s="16"/>
      <c r="D268" s="16"/>
      <c r="E268" s="16"/>
      <c r="F268" s="16"/>
    </row>
    <row r="269" spans="1:6" x14ac:dyDescent="0.3">
      <c r="A269" s="15"/>
      <c r="B269" s="15"/>
      <c r="C269" s="16"/>
      <c r="D269" s="16"/>
      <c r="E269" s="16"/>
      <c r="F269" s="16"/>
    </row>
    <row r="270" spans="1:6" x14ac:dyDescent="0.3">
      <c r="A270" s="15"/>
      <c r="B270" s="15"/>
      <c r="C270" s="16"/>
      <c r="D270" s="16"/>
      <c r="E270" s="16"/>
      <c r="F270" s="16"/>
    </row>
    <row r="271" spans="1:6" x14ac:dyDescent="0.3">
      <c r="A271" s="15"/>
      <c r="B271" s="15"/>
      <c r="C271" s="16"/>
      <c r="D271" s="16"/>
      <c r="E271" s="16"/>
      <c r="F271" s="16"/>
    </row>
    <row r="272" spans="1:6" x14ac:dyDescent="0.3">
      <c r="A272" s="15"/>
      <c r="B272" s="15"/>
      <c r="C272" s="16"/>
      <c r="D272" s="16"/>
      <c r="E272" s="16"/>
      <c r="F272" s="16"/>
    </row>
    <row r="273" spans="1:6" x14ac:dyDescent="0.3">
      <c r="A273" s="15"/>
      <c r="B273" s="15"/>
      <c r="C273" s="16"/>
      <c r="D273" s="16"/>
      <c r="E273" s="16"/>
      <c r="F273" s="16"/>
    </row>
    <row r="274" spans="1:6" x14ac:dyDescent="0.3">
      <c r="A274" s="15"/>
      <c r="B274" s="15"/>
      <c r="C274" s="16"/>
      <c r="D274" s="16"/>
      <c r="E274" s="16"/>
      <c r="F274" s="16"/>
    </row>
    <row r="275" spans="1:6" x14ac:dyDescent="0.3">
      <c r="A275" s="15"/>
      <c r="B275" s="15"/>
      <c r="C275" s="16"/>
      <c r="D275" s="16"/>
      <c r="E275" s="16"/>
      <c r="F275" s="16"/>
    </row>
    <row r="276" spans="1:6" x14ac:dyDescent="0.3">
      <c r="A276" s="15"/>
      <c r="B276" s="15"/>
      <c r="C276" s="16"/>
      <c r="D276" s="16"/>
      <c r="E276" s="16"/>
      <c r="F276" s="16"/>
    </row>
    <row r="277" spans="1:6" x14ac:dyDescent="0.3">
      <c r="A277" s="15"/>
      <c r="B277" s="15"/>
      <c r="C277" s="16"/>
      <c r="D277" s="16"/>
      <c r="E277" s="16"/>
      <c r="F277" s="16"/>
    </row>
    <row r="278" spans="1:6" x14ac:dyDescent="0.3">
      <c r="A278" s="15"/>
      <c r="B278" s="15"/>
      <c r="C278" s="16"/>
      <c r="D278" s="16"/>
      <c r="E278" s="16"/>
      <c r="F278" s="16"/>
    </row>
    <row r="279" spans="1:6" x14ac:dyDescent="0.3">
      <c r="A279" s="15"/>
      <c r="B279" s="15"/>
      <c r="C279" s="16"/>
      <c r="D279" s="16"/>
      <c r="E279" s="16"/>
      <c r="F279" s="16"/>
    </row>
    <row r="280" spans="1:6" x14ac:dyDescent="0.3">
      <c r="A280" s="15"/>
      <c r="B280" s="15"/>
      <c r="C280" s="16"/>
      <c r="D280" s="16"/>
      <c r="E280" s="16"/>
      <c r="F280" s="16"/>
    </row>
    <row r="281" spans="1:6" x14ac:dyDescent="0.3">
      <c r="A281" s="15"/>
      <c r="B281" s="15"/>
      <c r="C281" s="16"/>
      <c r="D281" s="16"/>
      <c r="E281" s="16"/>
      <c r="F281" s="16"/>
    </row>
    <row r="282" spans="1:6" x14ac:dyDescent="0.3">
      <c r="A282" s="15"/>
      <c r="B282" s="15"/>
      <c r="C282" s="16"/>
      <c r="D282" s="16"/>
      <c r="E282" s="16"/>
      <c r="F282" s="16"/>
    </row>
    <row r="283" spans="1:6" x14ac:dyDescent="0.3">
      <c r="A283" s="15"/>
      <c r="B283" s="15"/>
      <c r="C283" s="16"/>
      <c r="D283" s="16"/>
      <c r="E283" s="16"/>
      <c r="F283" s="16"/>
    </row>
    <row r="284" spans="1:6" x14ac:dyDescent="0.3">
      <c r="A284" s="15"/>
      <c r="B284" s="15"/>
      <c r="C284" s="16"/>
      <c r="D284" s="16"/>
      <c r="E284" s="16"/>
      <c r="F284" s="16"/>
    </row>
    <row r="285" spans="1:6" x14ac:dyDescent="0.3">
      <c r="A285" s="15"/>
      <c r="B285" s="15"/>
      <c r="C285" s="16"/>
      <c r="D285" s="16"/>
      <c r="E285" s="16"/>
      <c r="F285" s="16"/>
    </row>
    <row r="286" spans="1:6" x14ac:dyDescent="0.3">
      <c r="A286" s="15"/>
      <c r="B286" s="15"/>
      <c r="C286" s="16"/>
      <c r="D286" s="16"/>
      <c r="E286" s="16"/>
      <c r="F286" s="16"/>
    </row>
    <row r="287" spans="1:6" x14ac:dyDescent="0.3">
      <c r="A287" s="15"/>
      <c r="B287" s="15"/>
      <c r="C287" s="16"/>
      <c r="D287" s="16"/>
      <c r="E287" s="16"/>
      <c r="F287" s="16"/>
    </row>
    <row r="288" spans="1:6" x14ac:dyDescent="0.3">
      <c r="A288" s="15"/>
      <c r="B288" s="15"/>
      <c r="C288" s="16"/>
      <c r="D288" s="16"/>
      <c r="E288" s="16"/>
      <c r="F288" s="16"/>
    </row>
    <row r="289" spans="1:6" x14ac:dyDescent="0.3">
      <c r="A289" s="15"/>
      <c r="B289" s="15"/>
      <c r="C289" s="16"/>
      <c r="D289" s="16"/>
      <c r="E289" s="16"/>
      <c r="F289" s="16"/>
    </row>
    <row r="290" spans="1:6" x14ac:dyDescent="0.3">
      <c r="A290" s="15"/>
      <c r="B290" s="15"/>
      <c r="C290" s="16"/>
      <c r="D290" s="16"/>
      <c r="E290" s="16"/>
      <c r="F290" s="16"/>
    </row>
    <row r="291" spans="1:6" x14ac:dyDescent="0.3">
      <c r="A291" s="15"/>
      <c r="B291" s="15"/>
      <c r="C291" s="16"/>
      <c r="D291" s="16"/>
      <c r="E291" s="16"/>
      <c r="F291" s="16"/>
    </row>
    <row r="292" spans="1:6" x14ac:dyDescent="0.3">
      <c r="A292" s="15"/>
      <c r="B292" s="15"/>
      <c r="C292" s="16"/>
      <c r="D292" s="16"/>
      <c r="E292" s="16"/>
      <c r="F292" s="16"/>
    </row>
    <row r="293" spans="1:6" x14ac:dyDescent="0.3">
      <c r="A293" s="15"/>
      <c r="B293" s="15"/>
      <c r="C293" s="16"/>
      <c r="D293" s="16"/>
      <c r="E293" s="16"/>
      <c r="F293" s="16"/>
    </row>
    <row r="294" spans="1:6" x14ac:dyDescent="0.3">
      <c r="A294" s="15"/>
      <c r="B294" s="15"/>
      <c r="C294" s="16"/>
      <c r="D294" s="16"/>
      <c r="E294" s="16"/>
      <c r="F294" s="16"/>
    </row>
    <row r="295" spans="1:6" x14ac:dyDescent="0.3">
      <c r="A295" s="15"/>
      <c r="B295" s="15"/>
      <c r="C295" s="16"/>
      <c r="D295" s="16"/>
      <c r="E295" s="16"/>
      <c r="F295" s="16"/>
    </row>
    <row r="296" spans="1:6" x14ac:dyDescent="0.3">
      <c r="A296" s="15"/>
      <c r="B296" s="15"/>
      <c r="C296" s="16"/>
      <c r="D296" s="16"/>
      <c r="E296" s="16"/>
      <c r="F296" s="16"/>
    </row>
    <row r="297" spans="1:6" x14ac:dyDescent="0.3">
      <c r="A297" s="15"/>
      <c r="B297" s="15"/>
      <c r="C297" s="16"/>
      <c r="D297" s="16"/>
      <c r="E297" s="16"/>
      <c r="F297" s="16"/>
    </row>
    <row r="298" spans="1:6" x14ac:dyDescent="0.3">
      <c r="A298" s="15"/>
      <c r="B298" s="15"/>
      <c r="C298" s="16"/>
      <c r="D298" s="16"/>
      <c r="E298" s="16"/>
      <c r="F298" s="16"/>
    </row>
    <row r="299" spans="1:6" x14ac:dyDescent="0.3">
      <c r="A299" s="15"/>
      <c r="B299" s="15"/>
      <c r="C299" s="16"/>
      <c r="D299" s="16"/>
      <c r="E299" s="16"/>
      <c r="F299" s="16"/>
    </row>
    <row r="300" spans="1:6" x14ac:dyDescent="0.3">
      <c r="A300" s="15"/>
      <c r="B300" s="15"/>
      <c r="C300" s="16"/>
      <c r="D300" s="16"/>
      <c r="E300" s="16"/>
      <c r="F300" s="16"/>
    </row>
    <row r="301" spans="1:6" x14ac:dyDescent="0.3">
      <c r="A301" s="15"/>
      <c r="B301" s="15"/>
      <c r="C301" s="16"/>
      <c r="D301" s="16"/>
      <c r="E301" s="16"/>
      <c r="F301" s="16"/>
    </row>
    <row r="302" spans="1:6" x14ac:dyDescent="0.3">
      <c r="A302" s="15"/>
      <c r="B302" s="15"/>
      <c r="C302" s="16"/>
      <c r="D302" s="16"/>
      <c r="E302" s="16"/>
      <c r="F302" s="16"/>
    </row>
    <row r="303" spans="1:6" x14ac:dyDescent="0.3">
      <c r="A303" s="15"/>
      <c r="B303" s="15"/>
      <c r="C303" s="16"/>
      <c r="D303" s="16"/>
      <c r="E303" s="16"/>
      <c r="F303" s="16"/>
    </row>
    <row r="304" spans="1:6" x14ac:dyDescent="0.3">
      <c r="A304" s="15"/>
      <c r="B304" s="15"/>
      <c r="C304" s="16"/>
      <c r="D304" s="16"/>
      <c r="E304" s="16"/>
      <c r="F304" s="16"/>
    </row>
    <row r="305" spans="1:6" x14ac:dyDescent="0.3">
      <c r="A305" s="15"/>
      <c r="B305" s="15"/>
      <c r="C305" s="16"/>
      <c r="D305" s="16"/>
      <c r="E305" s="16"/>
      <c r="F305" s="16"/>
    </row>
    <row r="306" spans="1:6" x14ac:dyDescent="0.3">
      <c r="A306" s="15"/>
      <c r="B306" s="15"/>
      <c r="C306" s="16"/>
      <c r="D306" s="16"/>
      <c r="E306" s="16"/>
      <c r="F306" s="16"/>
    </row>
    <row r="307" spans="1:6" x14ac:dyDescent="0.3">
      <c r="A307" s="15"/>
      <c r="B307" s="15"/>
      <c r="C307" s="16"/>
      <c r="D307" s="16"/>
      <c r="E307" s="16"/>
      <c r="F307" s="16"/>
    </row>
    <row r="308" spans="1:6" x14ac:dyDescent="0.3">
      <c r="A308" s="15"/>
      <c r="B308" s="15"/>
      <c r="C308" s="16"/>
      <c r="D308" s="16"/>
      <c r="E308" s="16"/>
      <c r="F308" s="16"/>
    </row>
    <row r="309" spans="1:6" x14ac:dyDescent="0.3">
      <c r="A309" s="15"/>
      <c r="B309" s="15"/>
      <c r="C309" s="16"/>
      <c r="D309" s="16"/>
      <c r="E309" s="16"/>
      <c r="F309" s="16"/>
    </row>
    <row r="310" spans="1:6" x14ac:dyDescent="0.3">
      <c r="A310" s="15"/>
      <c r="B310" s="15"/>
      <c r="C310" s="16"/>
      <c r="D310" s="16"/>
      <c r="E310" s="16"/>
      <c r="F310" s="16"/>
    </row>
    <row r="311" spans="1:6" x14ac:dyDescent="0.3">
      <c r="A311" s="15"/>
      <c r="B311" s="15"/>
      <c r="C311" s="16"/>
      <c r="D311" s="16"/>
      <c r="E311" s="16"/>
      <c r="F311" s="16"/>
    </row>
    <row r="312" spans="1:6" x14ac:dyDescent="0.3">
      <c r="A312" s="15"/>
      <c r="B312" s="15"/>
      <c r="C312" s="16"/>
      <c r="D312" s="16"/>
      <c r="E312" s="16"/>
      <c r="F312" s="16"/>
    </row>
    <row r="313" spans="1:6" x14ac:dyDescent="0.3">
      <c r="A313" s="15"/>
      <c r="B313" s="15"/>
      <c r="C313" s="16"/>
      <c r="D313" s="16"/>
      <c r="E313" s="16"/>
      <c r="F313" s="16"/>
    </row>
    <row r="314" spans="1:6" x14ac:dyDescent="0.3">
      <c r="A314" s="15"/>
      <c r="B314" s="15"/>
      <c r="C314" s="16"/>
      <c r="D314" s="16"/>
      <c r="E314" s="16"/>
      <c r="F314" s="16"/>
    </row>
    <row r="315" spans="1:6" x14ac:dyDescent="0.3">
      <c r="A315" s="15"/>
      <c r="B315" s="15"/>
      <c r="C315" s="16"/>
      <c r="D315" s="16"/>
      <c r="E315" s="16"/>
      <c r="F315" s="16"/>
    </row>
    <row r="316" spans="1:6" x14ac:dyDescent="0.3">
      <c r="A316" s="15"/>
      <c r="B316" s="15"/>
      <c r="C316" s="16"/>
      <c r="D316" s="16"/>
      <c r="E316" s="16"/>
      <c r="F316" s="16"/>
    </row>
    <row r="317" spans="1:6" x14ac:dyDescent="0.3">
      <c r="A317" s="15"/>
      <c r="B317" s="15"/>
      <c r="C317" s="16"/>
      <c r="D317" s="16"/>
      <c r="E317" s="16"/>
      <c r="F317" s="16"/>
    </row>
    <row r="318" spans="1:6" x14ac:dyDescent="0.3">
      <c r="A318" s="15"/>
      <c r="B318" s="15"/>
      <c r="C318" s="16"/>
      <c r="D318" s="16"/>
      <c r="E318" s="16"/>
      <c r="F318" s="16"/>
    </row>
    <row r="319" spans="1:6" x14ac:dyDescent="0.3">
      <c r="A319" s="15"/>
      <c r="B319" s="15"/>
      <c r="C319" s="16"/>
      <c r="D319" s="16"/>
      <c r="E319" s="16"/>
      <c r="F319" s="16"/>
    </row>
    <row r="320" spans="1:6" x14ac:dyDescent="0.3">
      <c r="A320" s="15"/>
      <c r="B320" s="15"/>
      <c r="C320" s="16"/>
      <c r="D320" s="16"/>
      <c r="E320" s="16"/>
      <c r="F320" s="16"/>
    </row>
    <row r="321" spans="1:6" x14ac:dyDescent="0.3">
      <c r="A321" s="15"/>
      <c r="B321" s="15"/>
      <c r="C321" s="16"/>
      <c r="D321" s="16"/>
      <c r="E321" s="16"/>
      <c r="F321" s="16"/>
    </row>
    <row r="322" spans="1:6" x14ac:dyDescent="0.3">
      <c r="A322" s="15"/>
      <c r="B322" s="15"/>
      <c r="C322" s="16"/>
      <c r="D322" s="16"/>
      <c r="E322" s="16"/>
      <c r="F322" s="16"/>
    </row>
    <row r="323" spans="1:6" x14ac:dyDescent="0.3">
      <c r="A323" s="15"/>
      <c r="B323" s="15"/>
      <c r="C323" s="16"/>
      <c r="D323" s="16"/>
      <c r="E323" s="16"/>
      <c r="F323" s="16"/>
    </row>
    <row r="324" spans="1:6" x14ac:dyDescent="0.3">
      <c r="A324" s="15"/>
      <c r="B324" s="15"/>
      <c r="C324" s="16"/>
      <c r="D324" s="16"/>
      <c r="E324" s="16"/>
      <c r="F324" s="16"/>
    </row>
    <row r="325" spans="1:6" x14ac:dyDescent="0.3">
      <c r="A325" s="15"/>
      <c r="B325" s="15"/>
      <c r="C325" s="16"/>
      <c r="D325" s="16"/>
      <c r="E325" s="16"/>
      <c r="F325" s="16"/>
    </row>
    <row r="326" spans="1:6" x14ac:dyDescent="0.3">
      <c r="A326" s="15"/>
      <c r="B326" s="15"/>
      <c r="C326" s="16"/>
      <c r="D326" s="16"/>
      <c r="E326" s="16"/>
      <c r="F326" s="16"/>
    </row>
    <row r="327" spans="1:6" x14ac:dyDescent="0.3">
      <c r="A327" s="15"/>
      <c r="B327" s="15"/>
      <c r="C327" s="16"/>
      <c r="D327" s="16"/>
      <c r="E327" s="16"/>
      <c r="F327" s="16"/>
    </row>
    <row r="328" spans="1:6" x14ac:dyDescent="0.3">
      <c r="A328" s="15"/>
      <c r="B328" s="15"/>
      <c r="C328" s="16"/>
      <c r="D328" s="16"/>
      <c r="E328" s="16"/>
      <c r="F328" s="16"/>
    </row>
    <row r="329" spans="1:6" x14ac:dyDescent="0.3">
      <c r="A329" s="15"/>
      <c r="B329" s="15"/>
      <c r="C329" s="16"/>
      <c r="D329" s="16"/>
      <c r="E329" s="16"/>
      <c r="F329" s="16"/>
    </row>
    <row r="330" spans="1:6" x14ac:dyDescent="0.3">
      <c r="A330" s="15"/>
      <c r="B330" s="15"/>
      <c r="C330" s="16"/>
      <c r="D330" s="16"/>
      <c r="E330" s="16"/>
      <c r="F330" s="16"/>
    </row>
    <row r="331" spans="1:6" x14ac:dyDescent="0.3">
      <c r="A331" s="15"/>
      <c r="B331" s="15"/>
      <c r="C331" s="16"/>
      <c r="D331" s="16"/>
      <c r="E331" s="16"/>
      <c r="F331" s="16"/>
    </row>
    <row r="332" spans="1:6" x14ac:dyDescent="0.3">
      <c r="A332" s="15"/>
      <c r="B332" s="15"/>
      <c r="C332" s="16"/>
      <c r="D332" s="16"/>
      <c r="E332" s="16"/>
      <c r="F332" s="16"/>
    </row>
    <row r="333" spans="1:6" x14ac:dyDescent="0.3">
      <c r="A333" s="15"/>
      <c r="B333" s="15"/>
      <c r="C333" s="16"/>
      <c r="D333" s="16"/>
      <c r="E333" s="16"/>
      <c r="F333" s="16"/>
    </row>
    <row r="334" spans="1:6" x14ac:dyDescent="0.3">
      <c r="A334" s="15"/>
      <c r="B334" s="15"/>
      <c r="C334" s="16"/>
      <c r="D334" s="16"/>
      <c r="E334" s="16"/>
      <c r="F334" s="16"/>
    </row>
    <row r="335" spans="1:6" x14ac:dyDescent="0.3">
      <c r="A335" s="15"/>
      <c r="B335" s="15"/>
      <c r="C335" s="16"/>
      <c r="D335" s="16"/>
      <c r="E335" s="16"/>
      <c r="F335" s="16"/>
    </row>
    <row r="336" spans="1:6" x14ac:dyDescent="0.3">
      <c r="A336" s="15"/>
      <c r="B336" s="15"/>
      <c r="C336" s="16"/>
      <c r="D336" s="16"/>
      <c r="E336" s="16"/>
      <c r="F336" s="16"/>
    </row>
    <row r="337" spans="1:6" x14ac:dyDescent="0.3">
      <c r="A337" s="15"/>
      <c r="B337" s="15"/>
      <c r="C337" s="16"/>
      <c r="D337" s="16"/>
      <c r="E337" s="16"/>
      <c r="F337" s="16"/>
    </row>
    <row r="338" spans="1:6" x14ac:dyDescent="0.3">
      <c r="A338" s="15"/>
      <c r="B338" s="15"/>
      <c r="C338" s="16"/>
      <c r="D338" s="16"/>
      <c r="E338" s="16"/>
      <c r="F338" s="16"/>
    </row>
    <row r="339" spans="1:6" x14ac:dyDescent="0.3">
      <c r="A339" s="15"/>
      <c r="B339" s="15"/>
      <c r="C339" s="16"/>
      <c r="D339" s="16"/>
      <c r="E339" s="16"/>
      <c r="F339" s="16"/>
    </row>
    <row r="340" spans="1:6" x14ac:dyDescent="0.3">
      <c r="A340" s="15"/>
      <c r="B340" s="15"/>
      <c r="C340" s="16"/>
      <c r="D340" s="16"/>
      <c r="E340" s="16"/>
      <c r="F340" s="16"/>
    </row>
    <row r="341" spans="1:6" x14ac:dyDescent="0.3">
      <c r="A341" s="15"/>
      <c r="B341" s="15"/>
      <c r="C341" s="16"/>
      <c r="D341" s="16"/>
      <c r="E341" s="16"/>
      <c r="F341" s="16"/>
    </row>
    <row r="342" spans="1:6" x14ac:dyDescent="0.3">
      <c r="A342" s="15"/>
      <c r="B342" s="15"/>
      <c r="C342" s="16"/>
      <c r="D342" s="16"/>
      <c r="E342" s="16"/>
      <c r="F342" s="16"/>
    </row>
    <row r="343" spans="1:6" x14ac:dyDescent="0.3">
      <c r="A343" s="15"/>
      <c r="B343" s="15"/>
      <c r="C343" s="16"/>
      <c r="D343" s="16"/>
      <c r="E343" s="16"/>
      <c r="F343" s="16"/>
    </row>
    <row r="344" spans="1:6" x14ac:dyDescent="0.3">
      <c r="A344" s="15"/>
      <c r="B344" s="15"/>
      <c r="C344" s="16"/>
      <c r="D344" s="16"/>
      <c r="E344" s="16"/>
      <c r="F344" s="16"/>
    </row>
    <row r="345" spans="1:6" x14ac:dyDescent="0.3">
      <c r="A345" s="15"/>
      <c r="B345" s="15"/>
      <c r="C345" s="16"/>
      <c r="D345" s="16"/>
      <c r="E345" s="16"/>
      <c r="F345" s="16"/>
    </row>
    <row r="346" spans="1:6" x14ac:dyDescent="0.3">
      <c r="A346" s="15"/>
      <c r="B346" s="15"/>
      <c r="C346" s="16"/>
      <c r="D346" s="16"/>
      <c r="E346" s="16"/>
      <c r="F346" s="16"/>
    </row>
    <row r="347" spans="1:6" x14ac:dyDescent="0.3">
      <c r="A347" s="15"/>
      <c r="B347" s="15"/>
      <c r="C347" s="16"/>
      <c r="D347" s="16"/>
      <c r="E347" s="16"/>
      <c r="F347" s="16"/>
    </row>
    <row r="348" spans="1:6" x14ac:dyDescent="0.3">
      <c r="A348" s="15"/>
      <c r="B348" s="15"/>
      <c r="C348" s="16"/>
      <c r="D348" s="16"/>
      <c r="E348" s="16"/>
      <c r="F348" s="16"/>
    </row>
    <row r="349" spans="1:6" x14ac:dyDescent="0.3">
      <c r="A349" s="15"/>
      <c r="B349" s="15"/>
      <c r="C349" s="16"/>
      <c r="D349" s="16"/>
      <c r="E349" s="16"/>
      <c r="F349" s="16"/>
    </row>
    <row r="350" spans="1:6" x14ac:dyDescent="0.3">
      <c r="A350" s="15"/>
      <c r="B350" s="15"/>
      <c r="C350" s="16"/>
      <c r="D350" s="16"/>
      <c r="E350" s="16"/>
      <c r="F350" s="16"/>
    </row>
    <row r="351" spans="1:6" x14ac:dyDescent="0.3">
      <c r="A351" s="15"/>
      <c r="B351" s="15"/>
      <c r="C351" s="16"/>
      <c r="D351" s="16"/>
      <c r="E351" s="16"/>
      <c r="F351" s="16"/>
    </row>
    <row r="352" spans="1:6" x14ac:dyDescent="0.3">
      <c r="A352" s="15"/>
      <c r="B352" s="15"/>
      <c r="C352" s="16"/>
      <c r="D352" s="16"/>
      <c r="E352" s="16"/>
      <c r="F352" s="16"/>
    </row>
    <row r="353" spans="1:6" x14ac:dyDescent="0.3">
      <c r="A353" s="15"/>
      <c r="B353" s="15"/>
      <c r="C353" s="16"/>
      <c r="D353" s="16"/>
      <c r="E353" s="16"/>
      <c r="F353" s="16"/>
    </row>
    <row r="354" spans="1:6" x14ac:dyDescent="0.3">
      <c r="A354" s="15"/>
      <c r="B354" s="15"/>
      <c r="C354" s="16"/>
      <c r="D354" s="16"/>
      <c r="E354" s="16"/>
      <c r="F354" s="16"/>
    </row>
    <row r="355" spans="1:6" x14ac:dyDescent="0.3">
      <c r="A355" s="15"/>
      <c r="B355" s="15"/>
      <c r="C355" s="16"/>
      <c r="D355" s="16"/>
      <c r="E355" s="16"/>
      <c r="F355" s="16"/>
    </row>
    <row r="356" spans="1:6" x14ac:dyDescent="0.3">
      <c r="A356" s="15"/>
      <c r="B356" s="15"/>
      <c r="C356" s="16"/>
      <c r="D356" s="16"/>
      <c r="E356" s="16"/>
      <c r="F356" s="16"/>
    </row>
    <row r="357" spans="1:6" x14ac:dyDescent="0.3">
      <c r="A357" s="15"/>
      <c r="B357" s="15"/>
      <c r="C357" s="16"/>
      <c r="D357" s="16"/>
      <c r="E357" s="16"/>
      <c r="F357" s="16"/>
    </row>
    <row r="358" spans="1:6" x14ac:dyDescent="0.3">
      <c r="A358" s="15"/>
      <c r="B358" s="15"/>
      <c r="C358" s="16"/>
      <c r="D358" s="16"/>
      <c r="E358" s="16"/>
      <c r="F358" s="16"/>
    </row>
    <row r="359" spans="1:6" x14ac:dyDescent="0.3">
      <c r="A359" s="15"/>
      <c r="B359" s="15"/>
      <c r="C359" s="16"/>
      <c r="D359" s="16"/>
      <c r="E359" s="16"/>
      <c r="F359" s="16"/>
    </row>
    <row r="360" spans="1:6" x14ac:dyDescent="0.3">
      <c r="A360" s="15"/>
      <c r="B360" s="15"/>
      <c r="C360" s="16"/>
      <c r="D360" s="16"/>
      <c r="E360" s="16"/>
      <c r="F360" s="16"/>
    </row>
    <row r="361" spans="1:6" x14ac:dyDescent="0.3">
      <c r="A361" s="15"/>
      <c r="B361" s="15"/>
      <c r="C361" s="16"/>
      <c r="D361" s="16"/>
      <c r="E361" s="16"/>
      <c r="F361" s="16"/>
    </row>
    <row r="362" spans="1:6" x14ac:dyDescent="0.3">
      <c r="A362" s="15"/>
      <c r="B362" s="15"/>
      <c r="C362" s="16"/>
      <c r="D362" s="16"/>
      <c r="E362" s="16"/>
      <c r="F362" s="16"/>
    </row>
    <row r="363" spans="1:6" x14ac:dyDescent="0.3">
      <c r="A363" s="15"/>
      <c r="B363" s="15"/>
      <c r="C363" s="16"/>
      <c r="D363" s="16"/>
      <c r="E363" s="16"/>
      <c r="F363" s="16"/>
    </row>
    <row r="364" spans="1:6" x14ac:dyDescent="0.3">
      <c r="A364" s="15"/>
      <c r="B364" s="15"/>
      <c r="C364" s="16"/>
      <c r="D364" s="16"/>
      <c r="E364" s="16"/>
      <c r="F364" s="16"/>
    </row>
    <row r="365" spans="1:6" x14ac:dyDescent="0.3">
      <c r="A365" s="15"/>
      <c r="B365" s="15"/>
      <c r="C365" s="16"/>
      <c r="D365" s="16"/>
      <c r="E365" s="16"/>
      <c r="F365" s="16"/>
    </row>
    <row r="366" spans="1:6" x14ac:dyDescent="0.3">
      <c r="A366" s="15"/>
      <c r="B366" s="15"/>
      <c r="C366" s="16"/>
      <c r="D366" s="16"/>
      <c r="E366" s="16"/>
      <c r="F366" s="16"/>
    </row>
    <row r="367" spans="1:6" x14ac:dyDescent="0.3">
      <c r="A367" s="15"/>
      <c r="B367" s="15"/>
      <c r="C367" s="16"/>
      <c r="D367" s="16"/>
      <c r="E367" s="16"/>
      <c r="F367" s="16"/>
    </row>
    <row r="368" spans="1:6" x14ac:dyDescent="0.3">
      <c r="A368" s="15"/>
      <c r="B368" s="15"/>
      <c r="C368" s="16"/>
      <c r="D368" s="16"/>
      <c r="E368" s="16"/>
      <c r="F368" s="16"/>
    </row>
    <row r="369" spans="1:6" x14ac:dyDescent="0.3">
      <c r="A369" s="15"/>
      <c r="B369" s="15"/>
      <c r="C369" s="16"/>
      <c r="D369" s="16"/>
      <c r="E369" s="16"/>
      <c r="F369" s="16"/>
    </row>
    <row r="370" spans="1:6" x14ac:dyDescent="0.3">
      <c r="A370" s="15"/>
      <c r="B370" s="15"/>
      <c r="C370" s="16"/>
      <c r="D370" s="16"/>
      <c r="E370" s="16"/>
      <c r="F370" s="16"/>
    </row>
    <row r="371" spans="1:6" x14ac:dyDescent="0.3">
      <c r="A371" s="15"/>
      <c r="B371" s="15"/>
      <c r="C371" s="16"/>
      <c r="D371" s="16"/>
      <c r="E371" s="16"/>
      <c r="F371" s="16"/>
    </row>
    <row r="372" spans="1:6" x14ac:dyDescent="0.3">
      <c r="A372" s="15"/>
      <c r="B372" s="15"/>
      <c r="C372" s="16"/>
      <c r="D372" s="16"/>
      <c r="E372" s="16"/>
      <c r="F372" s="16"/>
    </row>
    <row r="373" spans="1:6" x14ac:dyDescent="0.3">
      <c r="A373" s="15"/>
      <c r="B373" s="15"/>
      <c r="C373" s="16"/>
      <c r="D373" s="16"/>
      <c r="E373" s="16"/>
      <c r="F373" s="16"/>
    </row>
    <row r="374" spans="1:6" x14ac:dyDescent="0.3">
      <c r="A374" s="15"/>
      <c r="B374" s="15"/>
      <c r="C374" s="16"/>
      <c r="D374" s="16"/>
      <c r="E374" s="16"/>
      <c r="F374" s="16"/>
    </row>
    <row r="375" spans="1:6" x14ac:dyDescent="0.3">
      <c r="A375" s="15"/>
      <c r="B375" s="15"/>
      <c r="C375" s="16"/>
      <c r="D375" s="16"/>
      <c r="E375" s="16"/>
      <c r="F375" s="16"/>
    </row>
    <row r="376" spans="1:6" x14ac:dyDescent="0.3">
      <c r="A376" s="15"/>
      <c r="B376" s="15"/>
      <c r="C376" s="16"/>
      <c r="D376" s="16"/>
      <c r="E376" s="16"/>
      <c r="F376" s="16"/>
    </row>
    <row r="377" spans="1:6" x14ac:dyDescent="0.3">
      <c r="A377" s="15"/>
      <c r="B377" s="15"/>
      <c r="C377" s="16"/>
      <c r="D377" s="16"/>
      <c r="E377" s="16"/>
      <c r="F377" s="16"/>
    </row>
    <row r="378" spans="1:6" x14ac:dyDescent="0.3">
      <c r="A378" s="15"/>
      <c r="B378" s="15"/>
      <c r="C378" s="16"/>
      <c r="D378" s="16"/>
      <c r="E378" s="16"/>
      <c r="F378" s="16"/>
    </row>
    <row r="379" spans="1:6" x14ac:dyDescent="0.3">
      <c r="A379" s="15"/>
      <c r="B379" s="15"/>
      <c r="C379" s="16"/>
      <c r="D379" s="16"/>
      <c r="E379" s="16"/>
      <c r="F379" s="16"/>
    </row>
    <row r="380" spans="1:6" x14ac:dyDescent="0.3">
      <c r="A380" s="15"/>
      <c r="B380" s="15"/>
      <c r="C380" s="16"/>
      <c r="D380" s="16"/>
      <c r="E380" s="16"/>
      <c r="F380" s="16"/>
    </row>
    <row r="381" spans="1:6" x14ac:dyDescent="0.3">
      <c r="A381" s="15"/>
      <c r="B381" s="15"/>
      <c r="C381" s="16"/>
      <c r="D381" s="16"/>
      <c r="E381" s="16"/>
      <c r="F381" s="16"/>
    </row>
    <row r="382" spans="1:6" x14ac:dyDescent="0.3">
      <c r="A382" s="15"/>
      <c r="B382" s="15"/>
      <c r="C382" s="16"/>
      <c r="D382" s="16"/>
      <c r="E382" s="16"/>
      <c r="F382" s="16"/>
    </row>
    <row r="383" spans="1:6" x14ac:dyDescent="0.3">
      <c r="A383" s="15"/>
      <c r="B383" s="15"/>
      <c r="C383" s="16"/>
      <c r="D383" s="16"/>
      <c r="E383" s="16"/>
      <c r="F383" s="16"/>
    </row>
    <row r="384" spans="1:6" x14ac:dyDescent="0.3">
      <c r="A384" s="15"/>
      <c r="B384" s="15"/>
      <c r="C384" s="16"/>
      <c r="D384" s="16"/>
      <c r="E384" s="16"/>
      <c r="F384" s="16"/>
    </row>
    <row r="385" spans="1:6" x14ac:dyDescent="0.3">
      <c r="A385" s="15"/>
      <c r="B385" s="15"/>
      <c r="C385" s="16"/>
      <c r="D385" s="16"/>
      <c r="E385" s="16"/>
      <c r="F385" s="16"/>
    </row>
    <row r="386" spans="1:6" x14ac:dyDescent="0.3">
      <c r="A386" s="15"/>
      <c r="B386" s="15"/>
      <c r="C386" s="16"/>
      <c r="D386" s="16"/>
      <c r="E386" s="16"/>
      <c r="F386" s="16"/>
    </row>
    <row r="387" spans="1:6" x14ac:dyDescent="0.3">
      <c r="A387" s="15"/>
      <c r="B387" s="15"/>
      <c r="C387" s="16"/>
      <c r="D387" s="16"/>
      <c r="E387" s="16"/>
      <c r="F387" s="16"/>
    </row>
    <row r="388" spans="1:6" x14ac:dyDescent="0.3">
      <c r="A388" s="15"/>
      <c r="B388" s="15"/>
      <c r="C388" s="16"/>
      <c r="D388" s="16"/>
      <c r="E388" s="16"/>
      <c r="F388" s="16"/>
    </row>
    <row r="389" spans="1:6" x14ac:dyDescent="0.3">
      <c r="A389" s="15"/>
      <c r="B389" s="15"/>
      <c r="C389" s="16"/>
      <c r="D389" s="16"/>
      <c r="E389" s="16"/>
      <c r="F389" s="16"/>
    </row>
    <row r="390" spans="1:6" x14ac:dyDescent="0.3">
      <c r="A390" s="15"/>
      <c r="B390" s="15"/>
      <c r="C390" s="16"/>
      <c r="D390" s="16"/>
      <c r="E390" s="16"/>
      <c r="F390" s="16"/>
    </row>
    <row r="391" spans="1:6" x14ac:dyDescent="0.3">
      <c r="A391" s="15"/>
      <c r="B391" s="15"/>
      <c r="C391" s="16"/>
      <c r="D391" s="16"/>
      <c r="E391" s="16"/>
      <c r="F391" s="16"/>
    </row>
    <row r="392" spans="1:6" x14ac:dyDescent="0.3">
      <c r="A392" s="15"/>
      <c r="B392" s="15"/>
      <c r="C392" s="16"/>
      <c r="D392" s="16"/>
      <c r="E392" s="16"/>
      <c r="F392" s="16"/>
    </row>
    <row r="393" spans="1:6" x14ac:dyDescent="0.3">
      <c r="A393" s="15"/>
      <c r="B393" s="15"/>
      <c r="C393" s="16"/>
      <c r="D393" s="16"/>
      <c r="E393" s="16"/>
      <c r="F393" s="16"/>
    </row>
    <row r="394" spans="1:6" x14ac:dyDescent="0.3">
      <c r="A394" s="15"/>
      <c r="B394" s="15"/>
      <c r="C394" s="16"/>
      <c r="D394" s="16"/>
      <c r="E394" s="16"/>
      <c r="F394" s="16"/>
    </row>
    <row r="395" spans="1:6" x14ac:dyDescent="0.3">
      <c r="A395" s="15"/>
      <c r="B395" s="15"/>
      <c r="C395" s="16"/>
      <c r="D395" s="16"/>
      <c r="E395" s="16"/>
      <c r="F395" s="16"/>
    </row>
    <row r="396" spans="1:6" x14ac:dyDescent="0.3">
      <c r="A396" s="15"/>
      <c r="B396" s="15"/>
      <c r="C396" s="16"/>
      <c r="D396" s="16"/>
      <c r="E396" s="16"/>
      <c r="F396" s="16"/>
    </row>
    <row r="397" spans="1:6" x14ac:dyDescent="0.3">
      <c r="A397" s="15"/>
      <c r="B397" s="15"/>
      <c r="C397" s="16"/>
      <c r="D397" s="16"/>
      <c r="E397" s="16"/>
      <c r="F397" s="16"/>
    </row>
    <row r="398" spans="1:6" x14ac:dyDescent="0.3">
      <c r="A398" s="15"/>
      <c r="B398" s="15"/>
      <c r="C398" s="16"/>
      <c r="D398" s="16"/>
      <c r="E398" s="16"/>
      <c r="F398" s="16"/>
    </row>
    <row r="399" spans="1:6" x14ac:dyDescent="0.3">
      <c r="A399" s="15"/>
      <c r="B399" s="15"/>
      <c r="C399" s="16"/>
      <c r="D399" s="16"/>
      <c r="E399" s="16"/>
      <c r="F399" s="16"/>
    </row>
    <row r="400" spans="1:6" x14ac:dyDescent="0.3">
      <c r="A400" s="15"/>
      <c r="B400" s="15"/>
      <c r="C400" s="16"/>
      <c r="D400" s="16"/>
      <c r="E400" s="16"/>
      <c r="F400" s="16"/>
    </row>
    <row r="401" spans="1:6" x14ac:dyDescent="0.3">
      <c r="A401" s="15"/>
      <c r="B401" s="15"/>
      <c r="C401" s="16"/>
      <c r="D401" s="16"/>
      <c r="E401" s="16"/>
      <c r="F401" s="16"/>
    </row>
    <row r="402" spans="1:6" x14ac:dyDescent="0.3">
      <c r="A402" s="15"/>
      <c r="B402" s="15"/>
      <c r="C402" s="16"/>
      <c r="D402" s="16"/>
      <c r="E402" s="16"/>
      <c r="F402" s="16"/>
    </row>
    <row r="403" spans="1:6" x14ac:dyDescent="0.3">
      <c r="A403" s="15"/>
      <c r="B403" s="15"/>
      <c r="C403" s="16"/>
      <c r="D403" s="16"/>
      <c r="E403" s="16"/>
      <c r="F403" s="16"/>
    </row>
    <row r="404" spans="1:6" x14ac:dyDescent="0.3">
      <c r="A404" s="15"/>
      <c r="B404" s="15"/>
      <c r="C404" s="16"/>
      <c r="D404" s="16"/>
      <c r="E404" s="16"/>
      <c r="F404" s="16"/>
    </row>
    <row r="405" spans="1:6" x14ac:dyDescent="0.3">
      <c r="A405" s="15"/>
      <c r="B405" s="15"/>
      <c r="C405" s="16"/>
      <c r="D405" s="16"/>
      <c r="E405" s="16"/>
      <c r="F405" s="16"/>
    </row>
    <row r="406" spans="1:6" x14ac:dyDescent="0.3">
      <c r="A406" s="15"/>
      <c r="B406" s="15"/>
      <c r="C406" s="16"/>
      <c r="D406" s="16"/>
      <c r="E406" s="16"/>
      <c r="F406" s="16"/>
    </row>
    <row r="407" spans="1:6" x14ac:dyDescent="0.3">
      <c r="A407" s="15"/>
      <c r="B407" s="15"/>
      <c r="C407" s="16"/>
      <c r="D407" s="16"/>
      <c r="E407" s="16"/>
      <c r="F407" s="16"/>
    </row>
    <row r="408" spans="1:6" x14ac:dyDescent="0.3">
      <c r="A408" s="15"/>
      <c r="B408" s="15"/>
      <c r="C408" s="16"/>
      <c r="D408" s="16"/>
      <c r="E408" s="16"/>
      <c r="F408" s="16"/>
    </row>
    <row r="409" spans="1:6" x14ac:dyDescent="0.3">
      <c r="A409" s="15"/>
      <c r="B409" s="15"/>
      <c r="C409" s="16"/>
      <c r="D409" s="16"/>
      <c r="E409" s="16"/>
      <c r="F409" s="16"/>
    </row>
    <row r="410" spans="1:6" x14ac:dyDescent="0.3">
      <c r="A410" s="15"/>
      <c r="B410" s="15"/>
      <c r="C410" s="16"/>
      <c r="D410" s="16"/>
      <c r="E410" s="16"/>
      <c r="F410" s="16"/>
    </row>
    <row r="411" spans="1:6" x14ac:dyDescent="0.3">
      <c r="A411" s="15"/>
      <c r="B411" s="15"/>
      <c r="C411" s="16"/>
      <c r="D411" s="16"/>
      <c r="E411" s="16"/>
      <c r="F411" s="16"/>
    </row>
    <row r="412" spans="1:6" x14ac:dyDescent="0.3">
      <c r="A412" s="15"/>
      <c r="B412" s="15"/>
      <c r="C412" s="16"/>
      <c r="D412" s="16"/>
      <c r="E412" s="16"/>
      <c r="F412" s="16"/>
    </row>
    <row r="413" spans="1:6" x14ac:dyDescent="0.3">
      <c r="A413" s="15"/>
      <c r="B413" s="15"/>
      <c r="C413" s="16"/>
      <c r="D413" s="16"/>
      <c r="E413" s="16"/>
      <c r="F413" s="16"/>
    </row>
    <row r="414" spans="1:6" x14ac:dyDescent="0.3">
      <c r="A414" s="15"/>
      <c r="B414" s="15"/>
      <c r="C414" s="16"/>
      <c r="D414" s="16"/>
      <c r="E414" s="16"/>
      <c r="F414" s="16"/>
    </row>
    <row r="415" spans="1:6" x14ac:dyDescent="0.3">
      <c r="A415" s="15"/>
      <c r="B415" s="15"/>
      <c r="C415" s="16"/>
      <c r="D415" s="16"/>
      <c r="E415" s="16"/>
      <c r="F415" s="16"/>
    </row>
    <row r="416" spans="1:6" x14ac:dyDescent="0.3">
      <c r="A416" s="15"/>
      <c r="B416" s="15"/>
      <c r="C416" s="16"/>
      <c r="D416" s="16"/>
      <c r="E416" s="16"/>
      <c r="F416" s="16"/>
    </row>
    <row r="417" spans="1:6" x14ac:dyDescent="0.3">
      <c r="A417" s="15"/>
      <c r="B417" s="15"/>
      <c r="C417" s="16"/>
      <c r="D417" s="16"/>
      <c r="E417" s="16"/>
      <c r="F417" s="16"/>
    </row>
    <row r="418" spans="1:6" x14ac:dyDescent="0.3">
      <c r="A418" s="15"/>
      <c r="B418" s="15"/>
      <c r="C418" s="16"/>
      <c r="D418" s="16"/>
      <c r="E418" s="16"/>
      <c r="F418" s="16"/>
    </row>
    <row r="419" spans="1:6" x14ac:dyDescent="0.3">
      <c r="A419" s="15"/>
      <c r="B419" s="15"/>
      <c r="C419" s="16"/>
      <c r="D419" s="16"/>
      <c r="E419" s="16"/>
      <c r="F419" s="16"/>
    </row>
    <row r="420" spans="1:6" x14ac:dyDescent="0.3">
      <c r="A420" s="15"/>
      <c r="B420" s="15"/>
      <c r="C420" s="16"/>
      <c r="D420" s="16"/>
      <c r="E420" s="16"/>
      <c r="F420" s="16"/>
    </row>
    <row r="421" spans="1:6" x14ac:dyDescent="0.3">
      <c r="A421" s="15"/>
      <c r="B421" s="15"/>
      <c r="C421" s="16"/>
      <c r="D421" s="16"/>
      <c r="E421" s="16"/>
      <c r="F421" s="16"/>
    </row>
    <row r="422" spans="1:6" x14ac:dyDescent="0.3">
      <c r="A422" s="15"/>
      <c r="B422" s="15"/>
      <c r="C422" s="16"/>
      <c r="D422" s="16"/>
      <c r="E422" s="16"/>
      <c r="F422" s="16"/>
    </row>
    <row r="423" spans="1:6" x14ac:dyDescent="0.3">
      <c r="A423" s="15"/>
      <c r="B423" s="15"/>
      <c r="C423" s="16"/>
      <c r="D423" s="16"/>
      <c r="E423" s="16"/>
      <c r="F423" s="16"/>
    </row>
    <row r="424" spans="1:6" x14ac:dyDescent="0.3">
      <c r="A424" s="15"/>
      <c r="B424" s="15"/>
      <c r="C424" s="16"/>
      <c r="D424" s="16"/>
      <c r="E424" s="16"/>
      <c r="F424" s="16"/>
    </row>
    <row r="425" spans="1:6" x14ac:dyDescent="0.3">
      <c r="A425" s="15"/>
      <c r="B425" s="15"/>
      <c r="C425" s="16"/>
      <c r="D425" s="16"/>
      <c r="E425" s="16"/>
      <c r="F425" s="16"/>
    </row>
    <row r="426" spans="1:6" x14ac:dyDescent="0.3">
      <c r="A426" s="15"/>
      <c r="B426" s="15"/>
      <c r="C426" s="16"/>
      <c r="D426" s="16"/>
      <c r="E426" s="16"/>
      <c r="F426" s="16"/>
    </row>
    <row r="427" spans="1:6" x14ac:dyDescent="0.3">
      <c r="A427" s="15"/>
      <c r="B427" s="15"/>
      <c r="C427" s="16"/>
      <c r="D427" s="16"/>
      <c r="E427" s="16"/>
      <c r="F427" s="16"/>
    </row>
    <row r="428" spans="1:6" x14ac:dyDescent="0.3">
      <c r="A428" s="15"/>
      <c r="B428" s="15"/>
      <c r="C428" s="16"/>
      <c r="D428" s="16"/>
      <c r="E428" s="16"/>
      <c r="F428" s="16"/>
    </row>
    <row r="429" spans="1:6" x14ac:dyDescent="0.3">
      <c r="A429" s="15"/>
      <c r="B429" s="15"/>
      <c r="C429" s="16"/>
      <c r="D429" s="16"/>
      <c r="E429" s="16"/>
      <c r="F429" s="16"/>
    </row>
    <row r="430" spans="1:6" x14ac:dyDescent="0.3">
      <c r="A430" s="15"/>
      <c r="B430" s="15"/>
      <c r="C430" s="16"/>
      <c r="D430" s="16"/>
      <c r="E430" s="16"/>
      <c r="F430" s="16"/>
    </row>
    <row r="431" spans="1:6" x14ac:dyDescent="0.3">
      <c r="A431" s="15"/>
      <c r="B431" s="15"/>
      <c r="C431" s="16"/>
      <c r="D431" s="16"/>
      <c r="E431" s="16"/>
      <c r="F431" s="16"/>
    </row>
    <row r="432" spans="1:6" x14ac:dyDescent="0.3">
      <c r="A432" s="15"/>
      <c r="B432" s="15"/>
      <c r="C432" s="16"/>
      <c r="D432" s="16"/>
      <c r="E432" s="16"/>
      <c r="F432" s="16"/>
    </row>
    <row r="433" spans="1:6" x14ac:dyDescent="0.3">
      <c r="A433" s="15"/>
      <c r="B433" s="15"/>
      <c r="C433" s="16"/>
      <c r="D433" s="16"/>
      <c r="E433" s="16"/>
      <c r="F433" s="16"/>
    </row>
    <row r="434" spans="1:6" x14ac:dyDescent="0.3">
      <c r="A434" s="15"/>
      <c r="B434" s="15"/>
      <c r="C434" s="16"/>
      <c r="D434" s="16"/>
      <c r="E434" s="16"/>
      <c r="F434" s="16"/>
    </row>
    <row r="435" spans="1:6" x14ac:dyDescent="0.3">
      <c r="A435" s="15"/>
      <c r="B435" s="15"/>
      <c r="C435" s="16"/>
      <c r="D435" s="16"/>
      <c r="E435" s="16"/>
      <c r="F435" s="16"/>
    </row>
    <row r="436" spans="1:6" x14ac:dyDescent="0.3">
      <c r="A436" s="15"/>
      <c r="B436" s="15"/>
      <c r="C436" s="16"/>
      <c r="D436" s="16"/>
      <c r="E436" s="16"/>
      <c r="F436" s="16"/>
    </row>
    <row r="437" spans="1:6" x14ac:dyDescent="0.3">
      <c r="A437" s="15"/>
      <c r="B437" s="15"/>
      <c r="C437" s="16"/>
      <c r="D437" s="16"/>
      <c r="E437" s="16"/>
      <c r="F437" s="16"/>
    </row>
    <row r="438" spans="1:6" x14ac:dyDescent="0.3">
      <c r="A438" s="15"/>
      <c r="B438" s="15"/>
      <c r="C438" s="16"/>
      <c r="D438" s="16"/>
      <c r="E438" s="16"/>
      <c r="F438" s="16"/>
    </row>
    <row r="439" spans="1:6" x14ac:dyDescent="0.3">
      <c r="A439" s="15"/>
      <c r="B439" s="15"/>
      <c r="C439" s="16"/>
      <c r="D439" s="16"/>
      <c r="E439" s="16"/>
      <c r="F439" s="16"/>
    </row>
    <row r="440" spans="1:6" x14ac:dyDescent="0.3">
      <c r="A440" s="15"/>
      <c r="B440" s="15"/>
      <c r="C440" s="16"/>
      <c r="D440" s="16"/>
      <c r="E440" s="16"/>
      <c r="F440" s="16"/>
    </row>
    <row r="441" spans="1:6" x14ac:dyDescent="0.3">
      <c r="A441" s="15"/>
      <c r="B441" s="15"/>
      <c r="C441" s="16"/>
      <c r="D441" s="16"/>
      <c r="E441" s="16"/>
      <c r="F441" s="16"/>
    </row>
    <row r="442" spans="1:6" x14ac:dyDescent="0.3">
      <c r="A442" s="15"/>
      <c r="B442" s="15"/>
      <c r="C442" s="16"/>
      <c r="D442" s="16"/>
      <c r="E442" s="16"/>
      <c r="F442" s="16"/>
    </row>
    <row r="443" spans="1:6" x14ac:dyDescent="0.3">
      <c r="A443" s="15"/>
      <c r="B443" s="15"/>
      <c r="C443" s="16"/>
      <c r="D443" s="16"/>
      <c r="E443" s="16"/>
      <c r="F443" s="16"/>
    </row>
    <row r="444" spans="1:6" x14ac:dyDescent="0.3">
      <c r="A444" s="15"/>
      <c r="B444" s="15"/>
      <c r="C444" s="16"/>
      <c r="D444" s="16"/>
      <c r="E444" s="16"/>
      <c r="F444" s="16"/>
    </row>
    <row r="445" spans="1:6" x14ac:dyDescent="0.3">
      <c r="A445" s="15"/>
      <c r="B445" s="15"/>
      <c r="C445" s="16"/>
      <c r="D445" s="16"/>
      <c r="E445" s="16"/>
      <c r="F445" s="16"/>
    </row>
    <row r="446" spans="1:6" x14ac:dyDescent="0.3">
      <c r="A446" s="15"/>
      <c r="B446" s="15"/>
      <c r="C446" s="16"/>
      <c r="D446" s="16"/>
      <c r="E446" s="16"/>
      <c r="F446" s="16"/>
    </row>
    <row r="447" spans="1:6" x14ac:dyDescent="0.3">
      <c r="A447" s="15"/>
      <c r="B447" s="15"/>
      <c r="C447" s="16"/>
      <c r="D447" s="16"/>
      <c r="E447" s="16"/>
      <c r="F447" s="16"/>
    </row>
    <row r="448" spans="1:6" x14ac:dyDescent="0.3">
      <c r="A448" s="15"/>
      <c r="B448" s="15"/>
      <c r="C448" s="16"/>
      <c r="D448" s="16"/>
      <c r="E448" s="16"/>
      <c r="F448" s="16"/>
    </row>
    <row r="449" spans="1:6" x14ac:dyDescent="0.3">
      <c r="A449" s="15"/>
      <c r="B449" s="15"/>
      <c r="C449" s="16"/>
      <c r="D449" s="16"/>
      <c r="E449" s="16"/>
      <c r="F449" s="16"/>
    </row>
    <row r="450" spans="1:6" x14ac:dyDescent="0.3">
      <c r="A450" s="15"/>
      <c r="B450" s="15"/>
      <c r="C450" s="16"/>
      <c r="D450" s="16"/>
      <c r="E450" s="16"/>
      <c r="F450" s="16"/>
    </row>
    <row r="451" spans="1:6" x14ac:dyDescent="0.3">
      <c r="A451" s="15"/>
      <c r="B451" s="15"/>
      <c r="C451" s="16"/>
      <c r="D451" s="16"/>
      <c r="E451" s="16"/>
      <c r="F451" s="16"/>
    </row>
    <row r="452" spans="1:6" x14ac:dyDescent="0.3">
      <c r="A452" s="15"/>
      <c r="B452" s="15"/>
      <c r="C452" s="16"/>
      <c r="D452" s="16"/>
      <c r="E452" s="16"/>
      <c r="F452" s="16"/>
    </row>
    <row r="453" spans="1:6" x14ac:dyDescent="0.3">
      <c r="A453" s="15"/>
      <c r="B453" s="15"/>
      <c r="C453" s="16"/>
      <c r="D453" s="16"/>
      <c r="E453" s="16"/>
      <c r="F453" s="16"/>
    </row>
    <row r="454" spans="1:6" x14ac:dyDescent="0.3">
      <c r="A454" s="15"/>
      <c r="B454" s="15"/>
      <c r="C454" s="16"/>
      <c r="D454" s="16"/>
      <c r="E454" s="16"/>
      <c r="F454" s="16"/>
    </row>
    <row r="455" spans="1:6" x14ac:dyDescent="0.3">
      <c r="A455" s="15"/>
      <c r="B455" s="15"/>
      <c r="C455" s="16"/>
      <c r="D455" s="16"/>
      <c r="E455" s="16"/>
      <c r="F455" s="16"/>
    </row>
    <row r="456" spans="1:6" x14ac:dyDescent="0.3">
      <c r="A456" s="15"/>
      <c r="B456" s="15"/>
      <c r="C456" s="16"/>
      <c r="D456" s="16"/>
      <c r="E456" s="16"/>
      <c r="F456" s="16"/>
    </row>
    <row r="457" spans="1:6" x14ac:dyDescent="0.3">
      <c r="A457" s="15"/>
      <c r="B457" s="15"/>
      <c r="C457" s="16"/>
      <c r="D457" s="16"/>
      <c r="E457" s="16"/>
      <c r="F457" s="16"/>
    </row>
    <row r="458" spans="1:6" x14ac:dyDescent="0.3">
      <c r="A458" s="15"/>
      <c r="B458" s="15"/>
      <c r="C458" s="16"/>
      <c r="D458" s="16"/>
      <c r="E458" s="16"/>
      <c r="F458" s="16"/>
    </row>
    <row r="459" spans="1:6" x14ac:dyDescent="0.3">
      <c r="A459" s="15"/>
      <c r="B459" s="15"/>
      <c r="C459" s="16"/>
      <c r="D459" s="16"/>
      <c r="E459" s="16"/>
      <c r="F459" s="16"/>
    </row>
    <row r="460" spans="1:6" x14ac:dyDescent="0.3">
      <c r="A460" s="15"/>
      <c r="B460" s="15"/>
      <c r="C460" s="16"/>
      <c r="D460" s="16"/>
      <c r="E460" s="16"/>
      <c r="F460" s="16"/>
    </row>
    <row r="461" spans="1:6" x14ac:dyDescent="0.3">
      <c r="A461" s="15"/>
      <c r="B461" s="15"/>
      <c r="C461" s="16"/>
      <c r="D461" s="16"/>
      <c r="E461" s="16"/>
      <c r="F461" s="16"/>
    </row>
    <row r="462" spans="1:6" x14ac:dyDescent="0.3">
      <c r="A462" s="15"/>
      <c r="B462" s="15"/>
      <c r="C462" s="16"/>
      <c r="D462" s="16"/>
      <c r="E462" s="16"/>
      <c r="F462" s="16"/>
    </row>
    <row r="463" spans="1:6" x14ac:dyDescent="0.3">
      <c r="A463" s="15"/>
      <c r="B463" s="15"/>
      <c r="C463" s="16"/>
      <c r="D463" s="16"/>
      <c r="E463" s="16"/>
      <c r="F463" s="16"/>
    </row>
    <row r="464" spans="1:6" x14ac:dyDescent="0.3">
      <c r="A464" s="15"/>
      <c r="B464" s="15"/>
      <c r="C464" s="16"/>
      <c r="D464" s="16"/>
      <c r="E464" s="16"/>
      <c r="F464" s="16"/>
    </row>
    <row r="465" spans="1:6" x14ac:dyDescent="0.3">
      <c r="A465" s="15"/>
      <c r="B465" s="15"/>
      <c r="C465" s="16"/>
      <c r="D465" s="16"/>
      <c r="E465" s="16"/>
      <c r="F465" s="16"/>
    </row>
    <row r="466" spans="1:6" x14ac:dyDescent="0.3">
      <c r="A466" s="15"/>
      <c r="B466" s="15"/>
      <c r="C466" s="16"/>
      <c r="D466" s="16"/>
      <c r="E466" s="16"/>
      <c r="F466" s="16"/>
    </row>
    <row r="467" spans="1:6" x14ac:dyDescent="0.3">
      <c r="A467" s="15"/>
      <c r="B467" s="15"/>
      <c r="C467" s="16"/>
      <c r="D467" s="16"/>
      <c r="E467" s="16"/>
      <c r="F467" s="16"/>
    </row>
    <row r="468" spans="1:6" x14ac:dyDescent="0.3">
      <c r="A468" s="15"/>
      <c r="B468" s="15"/>
      <c r="C468" s="16"/>
      <c r="D468" s="16"/>
      <c r="E468" s="16"/>
      <c r="F468" s="16"/>
    </row>
    <row r="469" spans="1:6" x14ac:dyDescent="0.3">
      <c r="A469" s="15"/>
      <c r="B469" s="15"/>
      <c r="C469" s="16"/>
      <c r="D469" s="16"/>
      <c r="E469" s="16"/>
      <c r="F469" s="16"/>
    </row>
    <row r="470" spans="1:6" x14ac:dyDescent="0.3">
      <c r="A470" s="15"/>
      <c r="B470" s="15"/>
      <c r="C470" s="16"/>
      <c r="D470" s="16"/>
      <c r="E470" s="16"/>
      <c r="F470" s="16"/>
    </row>
    <row r="471" spans="1:6" x14ac:dyDescent="0.3">
      <c r="A471" s="15"/>
      <c r="B471" s="15"/>
      <c r="C471" s="16"/>
      <c r="D471" s="16"/>
      <c r="E471" s="16"/>
      <c r="F471" s="16"/>
    </row>
    <row r="472" spans="1:6" x14ac:dyDescent="0.3">
      <c r="A472" s="15"/>
      <c r="B472" s="15"/>
      <c r="C472" s="16"/>
      <c r="D472" s="16"/>
      <c r="E472" s="16"/>
      <c r="F472" s="16"/>
    </row>
    <row r="473" spans="1:6" x14ac:dyDescent="0.3">
      <c r="A473" s="15"/>
      <c r="B473" s="15"/>
      <c r="C473" s="16"/>
      <c r="D473" s="16"/>
      <c r="E473" s="16"/>
      <c r="F473" s="16"/>
    </row>
    <row r="474" spans="1:6" x14ac:dyDescent="0.3">
      <c r="A474" s="15"/>
      <c r="B474" s="15"/>
      <c r="C474" s="16"/>
      <c r="D474" s="16"/>
      <c r="E474" s="16"/>
      <c r="F474" s="16"/>
    </row>
    <row r="475" spans="1:6" x14ac:dyDescent="0.3">
      <c r="A475" s="15"/>
      <c r="B475" s="15"/>
      <c r="C475" s="16"/>
      <c r="D475" s="16"/>
      <c r="E475" s="16"/>
      <c r="F475" s="16"/>
    </row>
    <row r="476" spans="1:6" x14ac:dyDescent="0.3">
      <c r="A476" s="15"/>
      <c r="B476" s="15"/>
      <c r="C476" s="16"/>
      <c r="D476" s="16"/>
      <c r="E476" s="16"/>
      <c r="F476" s="16"/>
    </row>
    <row r="477" spans="1:6" x14ac:dyDescent="0.3">
      <c r="A477" s="15"/>
      <c r="B477" s="15"/>
      <c r="C477" s="16"/>
      <c r="D477" s="16"/>
      <c r="E477" s="16"/>
      <c r="F477" s="16"/>
    </row>
    <row r="478" spans="1:6" x14ac:dyDescent="0.3">
      <c r="A478" s="15"/>
      <c r="B478" s="15"/>
      <c r="C478" s="16"/>
      <c r="D478" s="16"/>
      <c r="E478" s="16"/>
      <c r="F478" s="16"/>
    </row>
    <row r="479" spans="1:6" x14ac:dyDescent="0.3">
      <c r="A479" s="15"/>
      <c r="B479" s="15"/>
      <c r="C479" s="16"/>
      <c r="D479" s="16"/>
      <c r="E479" s="16"/>
      <c r="F479" s="16"/>
    </row>
    <row r="480" spans="1:6" x14ac:dyDescent="0.3">
      <c r="A480" s="15"/>
      <c r="B480" s="15"/>
      <c r="C480" s="16"/>
      <c r="D480" s="16"/>
      <c r="E480" s="16"/>
      <c r="F480" s="16"/>
    </row>
    <row r="481" spans="1:6" x14ac:dyDescent="0.3">
      <c r="A481" s="15"/>
      <c r="B481" s="15"/>
      <c r="C481" s="16"/>
      <c r="D481" s="16"/>
      <c r="E481" s="16"/>
      <c r="F481" s="16"/>
    </row>
    <row r="482" spans="1:6" x14ac:dyDescent="0.3">
      <c r="A482" s="15"/>
      <c r="B482" s="15"/>
      <c r="C482" s="16"/>
      <c r="D482" s="16"/>
      <c r="E482" s="16"/>
      <c r="F482" s="16"/>
    </row>
    <row r="483" spans="1:6" x14ac:dyDescent="0.3">
      <c r="A483" s="15"/>
      <c r="B483" s="15"/>
      <c r="C483" s="16"/>
      <c r="D483" s="16"/>
      <c r="E483" s="16"/>
      <c r="F483" s="16"/>
    </row>
    <row r="484" spans="1:6" x14ac:dyDescent="0.3">
      <c r="A484" s="15"/>
      <c r="B484" s="15"/>
      <c r="C484" s="16"/>
      <c r="D484" s="16"/>
      <c r="E484" s="16"/>
      <c r="F484" s="16"/>
    </row>
    <row r="485" spans="1:6" x14ac:dyDescent="0.3">
      <c r="A485" s="15"/>
      <c r="B485" s="15"/>
      <c r="C485" s="16"/>
      <c r="D485" s="16"/>
      <c r="E485" s="16"/>
      <c r="F485" s="16"/>
    </row>
    <row r="486" spans="1:6" x14ac:dyDescent="0.3">
      <c r="A486" s="15"/>
      <c r="B486" s="15"/>
      <c r="C486" s="16"/>
      <c r="D486" s="16"/>
      <c r="E486" s="16"/>
      <c r="F486" s="16"/>
    </row>
    <row r="487" spans="1:6" x14ac:dyDescent="0.3">
      <c r="A487" s="15"/>
      <c r="B487" s="15"/>
      <c r="C487" s="16"/>
      <c r="D487" s="16"/>
      <c r="E487" s="16"/>
      <c r="F487" s="16"/>
    </row>
    <row r="488" spans="1:6" x14ac:dyDescent="0.3">
      <c r="A488" s="15"/>
      <c r="B488" s="15"/>
      <c r="C488" s="16"/>
      <c r="D488" s="16"/>
      <c r="E488" s="16"/>
      <c r="F488" s="16"/>
    </row>
    <row r="489" spans="1:6" x14ac:dyDescent="0.3">
      <c r="A489" s="15"/>
      <c r="B489" s="15"/>
      <c r="C489" s="16"/>
      <c r="D489" s="16"/>
      <c r="E489" s="16"/>
      <c r="F489" s="16"/>
    </row>
    <row r="490" spans="1:6" x14ac:dyDescent="0.3">
      <c r="A490" s="15"/>
      <c r="B490" s="15"/>
      <c r="C490" s="16"/>
      <c r="D490" s="16"/>
      <c r="E490" s="16"/>
      <c r="F490" s="16"/>
    </row>
    <row r="491" spans="1:6" x14ac:dyDescent="0.3">
      <c r="A491" s="15"/>
      <c r="B491" s="15"/>
      <c r="C491" s="16"/>
      <c r="D491" s="16"/>
      <c r="E491" s="16"/>
      <c r="F491" s="16"/>
    </row>
    <row r="492" spans="1:6" x14ac:dyDescent="0.3">
      <c r="A492" s="15"/>
      <c r="B492" s="15"/>
      <c r="C492" s="16"/>
      <c r="D492" s="16"/>
      <c r="E492" s="16"/>
      <c r="F492" s="16"/>
    </row>
    <row r="493" spans="1:6" x14ac:dyDescent="0.3">
      <c r="A493" s="15"/>
      <c r="B493" s="15"/>
      <c r="C493" s="16"/>
      <c r="D493" s="16"/>
      <c r="E493" s="16"/>
      <c r="F493" s="16"/>
    </row>
    <row r="494" spans="1:6" x14ac:dyDescent="0.3">
      <c r="A494" s="15"/>
      <c r="B494" s="15"/>
      <c r="C494" s="16"/>
      <c r="D494" s="16"/>
      <c r="E494" s="16"/>
      <c r="F494" s="16"/>
    </row>
    <row r="495" spans="1:6" x14ac:dyDescent="0.3">
      <c r="A495" s="15"/>
      <c r="B495" s="15"/>
      <c r="C495" s="16"/>
      <c r="D495" s="16"/>
      <c r="E495" s="16"/>
      <c r="F495" s="16"/>
    </row>
    <row r="496" spans="1:6" x14ac:dyDescent="0.3">
      <c r="A496" s="15"/>
      <c r="B496" s="15"/>
      <c r="C496" s="16"/>
      <c r="D496" s="16"/>
      <c r="E496" s="16"/>
      <c r="F496" s="16"/>
    </row>
    <row r="497" spans="1:6" x14ac:dyDescent="0.3">
      <c r="A497" s="15"/>
      <c r="B497" s="15"/>
      <c r="C497" s="16"/>
      <c r="D497" s="16"/>
      <c r="E497" s="16"/>
      <c r="F497" s="16"/>
    </row>
    <row r="498" spans="1:6" x14ac:dyDescent="0.3">
      <c r="A498" s="15"/>
      <c r="B498" s="15"/>
      <c r="C498" s="16"/>
      <c r="D498" s="16"/>
      <c r="E498" s="16"/>
      <c r="F498" s="16"/>
    </row>
    <row r="499" spans="1:6" x14ac:dyDescent="0.3">
      <c r="A499" s="15"/>
      <c r="B499" s="15"/>
      <c r="C499" s="16"/>
      <c r="D499" s="16"/>
      <c r="E499" s="16"/>
      <c r="F499" s="16"/>
    </row>
    <row r="500" spans="1:6" x14ac:dyDescent="0.3">
      <c r="A500" s="15"/>
      <c r="B500" s="15"/>
      <c r="C500" s="16"/>
      <c r="D500" s="16"/>
      <c r="E500" s="16"/>
      <c r="F500" s="16"/>
    </row>
    <row r="501" spans="1:6" x14ac:dyDescent="0.3">
      <c r="C501" s="16"/>
      <c r="D501" s="16"/>
      <c r="E501" s="16"/>
      <c r="F501" s="16"/>
    </row>
    <row r="502" spans="1:6" x14ac:dyDescent="0.3">
      <c r="C502" s="16"/>
      <c r="D502" s="16"/>
      <c r="E502" s="16"/>
      <c r="F502" s="16"/>
    </row>
    <row r="503" spans="1:6" x14ac:dyDescent="0.3">
      <c r="C503" s="16"/>
      <c r="D503" s="16"/>
      <c r="E503" s="16"/>
      <c r="F503" s="16"/>
    </row>
    <row r="504" spans="1:6" x14ac:dyDescent="0.3">
      <c r="C504" s="16"/>
      <c r="D504" s="16"/>
      <c r="E504" s="16"/>
      <c r="F504" s="16"/>
    </row>
    <row r="505" spans="1:6" x14ac:dyDescent="0.3">
      <c r="C505" s="16"/>
      <c r="D505" s="16"/>
      <c r="E505" s="16"/>
      <c r="F505" s="16"/>
    </row>
    <row r="506" spans="1:6" x14ac:dyDescent="0.3">
      <c r="C506" s="16"/>
      <c r="D506" s="16"/>
      <c r="E506" s="16"/>
      <c r="F506" s="16"/>
    </row>
    <row r="507" spans="1:6" x14ac:dyDescent="0.3">
      <c r="E507" s="16"/>
      <c r="F507" s="16"/>
    </row>
    <row r="508" spans="1:6" x14ac:dyDescent="0.3">
      <c r="E508" s="16"/>
      <c r="F508" s="16"/>
    </row>
    <row r="509" spans="1:6" x14ac:dyDescent="0.3">
      <c r="E509" s="16"/>
      <c r="F509" s="16"/>
    </row>
    <row r="510" spans="1:6" x14ac:dyDescent="0.3">
      <c r="E510" s="16"/>
      <c r="F510" s="16"/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G17" sqref="G17"/>
    </sheetView>
  </sheetViews>
  <sheetFormatPr defaultColWidth="9.109375" defaultRowHeight="14.4" x14ac:dyDescent="0.3"/>
  <cols>
    <col min="1" max="1" width="6.44140625" style="1" customWidth="1"/>
    <col min="2" max="2" width="6" style="1" customWidth="1"/>
    <col min="3" max="3" width="15.88671875" style="1" customWidth="1"/>
    <col min="4" max="4" width="14.109375" style="1" customWidth="1"/>
    <col min="5" max="5" width="2.88671875" style="1" customWidth="1"/>
    <col min="6" max="6" width="13.88671875" style="1" customWidth="1"/>
    <col min="7" max="16384" width="9.109375" style="1"/>
  </cols>
  <sheetData>
    <row r="1" spans="1:8" ht="16.2" x14ac:dyDescent="0.35">
      <c r="A1" s="18" t="s">
        <v>82</v>
      </c>
      <c r="B1" s="84" t="s">
        <v>86</v>
      </c>
      <c r="C1" s="85" t="s">
        <v>76</v>
      </c>
      <c r="D1" s="85" t="s">
        <v>88</v>
      </c>
      <c r="F1" s="86"/>
      <c r="G1" s="87" t="s">
        <v>50</v>
      </c>
      <c r="H1" s="87" t="s">
        <v>35</v>
      </c>
    </row>
    <row r="2" spans="1:8" ht="15.6" x14ac:dyDescent="0.35">
      <c r="A2" s="1">
        <v>1</v>
      </c>
      <c r="B2" s="113">
        <v>5.5721806926761985E-2</v>
      </c>
      <c r="C2" s="15">
        <v>0</v>
      </c>
      <c r="D2" s="15">
        <f>G6</f>
        <v>1.8890190073772947E-2</v>
      </c>
      <c r="F2" s="89" t="s">
        <v>60</v>
      </c>
      <c r="G2" s="22">
        <v>0.51708580717003294</v>
      </c>
      <c r="H2" s="22">
        <v>0.1</v>
      </c>
    </row>
    <row r="3" spans="1:8" ht="15.6" x14ac:dyDescent="0.35">
      <c r="A3" s="1">
        <v>2</v>
      </c>
      <c r="B3" s="113">
        <v>9.1399937047929036E-3</v>
      </c>
      <c r="C3" s="15">
        <f>B3-($G$5+$G$2*B2-$G$3*C2)</f>
        <v>-2.8795302698785268E-2</v>
      </c>
      <c r="D3" s="15">
        <f>$G$5+$G$2*B2-$G$3*C2</f>
        <v>3.7935296403578171E-2</v>
      </c>
      <c r="F3" s="89" t="s">
        <v>51</v>
      </c>
      <c r="G3" s="22">
        <v>-0.16638701847377954</v>
      </c>
      <c r="H3" s="22">
        <v>0.1</v>
      </c>
    </row>
    <row r="4" spans="1:8" x14ac:dyDescent="0.3">
      <c r="A4" s="1">
        <v>3</v>
      </c>
      <c r="B4" s="113">
        <v>-0.1120790651345287</v>
      </c>
      <c r="C4" s="15">
        <f t="shared" ref="C4:C21" si="0">B4-($G$5+$G$2*B3-$G$3*C3)</f>
        <v>-0.12113640248668042</v>
      </c>
      <c r="D4" s="15">
        <f t="shared" ref="D4:D21" si="1">$G$5+$G$2*B3-$G$3*C3</f>
        <v>9.0573373521517161E-3</v>
      </c>
      <c r="F4" s="7" t="s">
        <v>77</v>
      </c>
      <c r="G4" s="21">
        <f>'11.5.6-10'!F4</f>
        <v>1.8890190073772947E-2</v>
      </c>
      <c r="H4" s="86"/>
    </row>
    <row r="5" spans="1:8" x14ac:dyDescent="0.3">
      <c r="A5" s="1">
        <v>4</v>
      </c>
      <c r="B5" s="113">
        <v>5.1618509860892114E-2</v>
      </c>
      <c r="C5" s="15">
        <f t="shared" si="0"/>
        <v>0.12060618766936035</v>
      </c>
      <c r="D5" s="15">
        <f t="shared" si="1"/>
        <v>-6.8987677808468234E-2</v>
      </c>
      <c r="F5" s="92" t="s">
        <v>80</v>
      </c>
      <c r="G5" s="93">
        <f>'11.5.6-10'!F7</f>
        <v>9.1223408918807182E-3</v>
      </c>
    </row>
    <row r="6" spans="1:8" x14ac:dyDescent="0.3">
      <c r="A6" s="1">
        <v>5</v>
      </c>
      <c r="B6" s="113">
        <v>0.16195026982126737</v>
      </c>
      <c r="C6" s="15">
        <f t="shared" si="0"/>
        <v>0.10606942611725896</v>
      </c>
      <c r="D6" s="15">
        <f t="shared" si="1"/>
        <v>5.5880843704008407E-2</v>
      </c>
      <c r="F6" s="89" t="s">
        <v>85</v>
      </c>
      <c r="G6" s="93">
        <f>'11.5.6-10'!F8</f>
        <v>1.8890190073772947E-2</v>
      </c>
      <c r="H6" s="91"/>
    </row>
    <row r="7" spans="1:8" x14ac:dyDescent="0.3">
      <c r="A7" s="1">
        <v>6</v>
      </c>
      <c r="B7" s="113">
        <v>4.5136148080683558E-2</v>
      </c>
      <c r="C7" s="15">
        <f t="shared" si="0"/>
        <v>-6.5376954366007378E-2</v>
      </c>
      <c r="D7" s="15">
        <f t="shared" si="1"/>
        <v>0.11051310244669094</v>
      </c>
      <c r="E7" s="7"/>
      <c r="F7" s="16"/>
      <c r="G7" s="16"/>
    </row>
    <row r="8" spans="1:8" x14ac:dyDescent="0.3">
      <c r="A8" s="1">
        <v>7</v>
      </c>
      <c r="B8" s="113">
        <v>1.5548655465017047E-2</v>
      </c>
      <c r="C8" s="15">
        <f t="shared" si="0"/>
        <v>-6.0350704758537488E-3</v>
      </c>
      <c r="D8" s="15">
        <f t="shared" si="1"/>
        <v>2.1583725940870796E-2</v>
      </c>
      <c r="E8" s="16"/>
      <c r="F8" s="16"/>
      <c r="G8" s="16"/>
    </row>
    <row r="9" spans="1:8" x14ac:dyDescent="0.3">
      <c r="A9" s="1">
        <v>8</v>
      </c>
      <c r="B9" s="113">
        <v>7.6405062810379176E-2</v>
      </c>
      <c r="C9" s="15">
        <f t="shared" si="0"/>
        <v>6.0246890239717812E-2</v>
      </c>
      <c r="D9" s="15">
        <f t="shared" si="1"/>
        <v>1.615817257066136E-2</v>
      </c>
      <c r="E9" s="16"/>
      <c r="F9" s="16"/>
      <c r="G9" s="16"/>
    </row>
    <row r="10" spans="1:8" x14ac:dyDescent="0.3">
      <c r="A10" s="1">
        <v>9</v>
      </c>
      <c r="B10" s="113">
        <v>-1.1385110686577882E-2</v>
      </c>
      <c r="C10" s="15">
        <f t="shared" si="0"/>
        <v>-7.0039725592944274E-2</v>
      </c>
      <c r="D10" s="15">
        <f t="shared" si="1"/>
        <v>5.8654614906366399E-2</v>
      </c>
      <c r="E10" s="16"/>
      <c r="F10" s="16"/>
      <c r="G10" s="16"/>
    </row>
    <row r="11" spans="1:8" x14ac:dyDescent="0.3">
      <c r="A11" s="1">
        <v>10</v>
      </c>
      <c r="B11" s="113">
        <v>5.7882828477939796E-3</v>
      </c>
      <c r="C11" s="15">
        <f t="shared" si="0"/>
        <v>1.4206722221134224E-2</v>
      </c>
      <c r="D11" s="15">
        <f t="shared" si="1"/>
        <v>-8.4184393733402439E-3</v>
      </c>
      <c r="E11" s="16"/>
      <c r="F11" s="16"/>
      <c r="G11" s="7"/>
    </row>
    <row r="12" spans="1:8" x14ac:dyDescent="0.3">
      <c r="A12" s="1">
        <v>11</v>
      </c>
      <c r="B12" s="113">
        <v>-9.8758682107895179E-2</v>
      </c>
      <c r="C12" s="15">
        <f t="shared" si="0"/>
        <v>-0.11323787606091562</v>
      </c>
      <c r="D12" s="15">
        <f t="shared" si="1"/>
        <v>1.4479193953020438E-2</v>
      </c>
      <c r="E12" s="16"/>
      <c r="F12" s="16"/>
      <c r="G12" s="7"/>
    </row>
    <row r="13" spans="1:8" x14ac:dyDescent="0.3">
      <c r="A13" s="1">
        <v>12</v>
      </c>
      <c r="B13" s="113">
        <v>-1.5597706673054601E-2</v>
      </c>
      <c r="C13" s="15">
        <f t="shared" si="0"/>
        <v>4.5187977863953482E-2</v>
      </c>
      <c r="D13" s="15">
        <f t="shared" si="1"/>
        <v>-6.0785684537008083E-2</v>
      </c>
      <c r="E13" s="16"/>
      <c r="F13" s="16"/>
      <c r="G13" s="7"/>
    </row>
    <row r="14" spans="1:8" x14ac:dyDescent="0.3">
      <c r="A14" s="1">
        <v>13</v>
      </c>
      <c r="B14" s="113">
        <v>-3.137550165737335E-2</v>
      </c>
      <c r="C14" s="15">
        <f t="shared" si="0"/>
        <v>-3.9951182711858588E-2</v>
      </c>
      <c r="D14" s="15">
        <f t="shared" si="1"/>
        <v>8.5756810544852409E-3</v>
      </c>
      <c r="E14" s="16"/>
      <c r="F14" s="16"/>
      <c r="G14" s="7"/>
    </row>
    <row r="15" spans="1:8" x14ac:dyDescent="0.3">
      <c r="A15" s="1">
        <v>14</v>
      </c>
      <c r="B15" s="113">
        <v>0.1197896291746352</v>
      </c>
      <c r="C15" s="15">
        <f t="shared" si="0"/>
        <v>0.13353847305854943</v>
      </c>
      <c r="D15" s="15">
        <f t="shared" si="1"/>
        <v>-1.3748843883914242E-2</v>
      </c>
      <c r="E15" s="16"/>
      <c r="F15" s="16"/>
      <c r="G15" s="16"/>
    </row>
    <row r="16" spans="1:8" x14ac:dyDescent="0.3">
      <c r="A16" s="1">
        <v>15</v>
      </c>
      <c r="B16" s="113">
        <v>0.13325627734056056</v>
      </c>
      <c r="C16" s="15">
        <f t="shared" si="0"/>
        <v>3.9973350972561494E-2</v>
      </c>
      <c r="D16" s="15">
        <f t="shared" si="1"/>
        <v>9.3282926367999064E-2</v>
      </c>
      <c r="E16" s="16"/>
      <c r="F16" s="16"/>
      <c r="G16" s="16"/>
    </row>
    <row r="17" spans="1:5" x14ac:dyDescent="0.3">
      <c r="A17" s="1">
        <v>16</v>
      </c>
      <c r="B17" s="113">
        <v>9.1148514814015202E-2</v>
      </c>
      <c r="C17" s="15">
        <f t="shared" si="0"/>
        <v>6.4701975062865097E-3</v>
      </c>
      <c r="D17" s="15">
        <f t="shared" si="1"/>
        <v>8.4678317307728693E-2</v>
      </c>
      <c r="E17" s="16"/>
    </row>
    <row r="18" spans="1:5" x14ac:dyDescent="0.3">
      <c r="A18" s="1">
        <v>17</v>
      </c>
      <c r="B18" s="113">
        <v>6.7865267515485161E-2</v>
      </c>
      <c r="C18" s="15">
        <f t="shared" si="0"/>
        <v>1.0534766396642199E-2</v>
      </c>
      <c r="D18" s="15">
        <f t="shared" si="1"/>
        <v>5.7330501118842962E-2</v>
      </c>
      <c r="E18" s="16"/>
    </row>
    <row r="19" spans="1:5" x14ac:dyDescent="0.3">
      <c r="A19" s="1">
        <v>18</v>
      </c>
      <c r="B19" s="113">
        <v>4.1717139245286194E-2</v>
      </c>
      <c r="C19" s="15">
        <f t="shared" si="0"/>
        <v>-4.2502166497044372E-3</v>
      </c>
      <c r="D19" s="15">
        <f t="shared" si="1"/>
        <v>4.5967355894990632E-2</v>
      </c>
      <c r="E19" s="16"/>
    </row>
    <row r="20" spans="1:5" x14ac:dyDescent="0.3">
      <c r="A20" s="1">
        <v>19</v>
      </c>
      <c r="B20" s="113">
        <v>2.8145719938089675E-2</v>
      </c>
      <c r="C20" s="15">
        <f t="shared" si="0"/>
        <v>-1.8407806970525756E-3</v>
      </c>
      <c r="D20" s="15">
        <f t="shared" si="1"/>
        <v>2.9986500635142251E-2</v>
      </c>
      <c r="E20" s="16"/>
    </row>
    <row r="21" spans="1:5" x14ac:dyDescent="0.3">
      <c r="A21" s="1">
        <v>20</v>
      </c>
      <c r="B21" s="113">
        <v>4.0733439016322981E-2</v>
      </c>
      <c r="C21" s="15">
        <f t="shared" si="0"/>
        <v>1.7363627823720137E-2</v>
      </c>
      <c r="D21" s="15">
        <f t="shared" si="1"/>
        <v>2.3369811192602844E-2</v>
      </c>
      <c r="E21" s="16"/>
    </row>
    <row r="22" spans="1:5" x14ac:dyDescent="0.3">
      <c r="A22" s="1">
        <v>21</v>
      </c>
      <c r="B22" s="120">
        <v>-9.5102641567838098E-2</v>
      </c>
      <c r="C22" s="15"/>
      <c r="D22" s="15">
        <f>$G$5+$G$2*B21-$G$3*C21</f>
        <v>3.3074106347924556E-2</v>
      </c>
    </row>
    <row r="23" spans="1:5" x14ac:dyDescent="0.3">
      <c r="A23" s="1">
        <v>22</v>
      </c>
      <c r="B23" s="120">
        <v>7.7978475296566874E-2</v>
      </c>
      <c r="C23" s="15"/>
      <c r="D23" s="15">
        <f>$G$5+$G$2*D22</f>
        <v>2.6224491869224799E-2</v>
      </c>
    </row>
    <row r="24" spans="1:5" x14ac:dyDescent="0.3">
      <c r="A24" s="1">
        <v>23</v>
      </c>
      <c r="B24" s="120">
        <v>0.19846608114797082</v>
      </c>
      <c r="C24" s="15"/>
      <c r="D24" s="15">
        <f>$G$5+$G$2*D23</f>
        <v>2.2682653437702788E-2</v>
      </c>
    </row>
    <row r="25" spans="1:5" x14ac:dyDescent="0.3">
      <c r="A25" s="1">
        <v>24</v>
      </c>
      <c r="B25" s="120">
        <v>0.19342310028749932</v>
      </c>
      <c r="C25" s="15"/>
      <c r="D25" s="15">
        <f>$G$5+$G$2*D24</f>
        <v>2.0851219053473386E-2</v>
      </c>
    </row>
    <row r="26" spans="1:5" x14ac:dyDescent="0.3">
      <c r="A26" s="1">
        <v>25</v>
      </c>
      <c r="B26" s="120">
        <v>0.11860106554963323</v>
      </c>
      <c r="C26" s="15"/>
      <c r="D26" s="15">
        <f>$G$5+$G$2*D25</f>
        <v>1.9904210326625177E-2</v>
      </c>
    </row>
    <row r="27" spans="1:5" x14ac:dyDescent="0.3">
      <c r="B27" s="114"/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11"/>
  <sheetViews>
    <sheetView topLeftCell="A2" workbookViewId="0">
      <selection activeCell="M16" sqref="M16"/>
    </sheetView>
  </sheetViews>
  <sheetFormatPr defaultColWidth="11.44140625" defaultRowHeight="14.4" x14ac:dyDescent="0.3"/>
  <cols>
    <col min="1" max="2" width="6.109375" style="1" customWidth="1"/>
    <col min="3" max="3" width="18" style="1" customWidth="1"/>
    <col min="4" max="4" width="3" style="1" customWidth="1"/>
    <col min="5" max="5" width="7.44140625" style="1" customWidth="1"/>
    <col min="6" max="6" width="8.109375" style="1" customWidth="1"/>
    <col min="7" max="8" width="7" style="1" customWidth="1"/>
    <col min="9" max="9" width="10.33203125" style="1" customWidth="1"/>
    <col min="10" max="10" width="11.44140625" style="1" customWidth="1"/>
    <col min="11" max="11" width="7" style="1" customWidth="1"/>
    <col min="12" max="12" width="8.6640625" style="1" customWidth="1"/>
    <col min="13" max="13" width="9.109375" style="1" customWidth="1"/>
    <col min="14" max="16384" width="11.44140625" style="1"/>
  </cols>
  <sheetData>
    <row r="1" spans="1:13" ht="15.6" x14ac:dyDescent="0.35">
      <c r="A1" s="84" t="s">
        <v>86</v>
      </c>
      <c r="B1" s="85" t="s">
        <v>76</v>
      </c>
      <c r="C1" s="117" t="s">
        <v>112</v>
      </c>
      <c r="D1" s="94"/>
      <c r="E1" s="94"/>
      <c r="F1" s="94"/>
      <c r="G1" s="94"/>
      <c r="H1" s="94"/>
      <c r="I1" s="86"/>
      <c r="J1" s="87" t="s">
        <v>50</v>
      </c>
      <c r="K1" s="87" t="s">
        <v>35</v>
      </c>
      <c r="L1" s="86"/>
    </row>
    <row r="2" spans="1:13" ht="15.6" x14ac:dyDescent="0.35">
      <c r="A2" s="113">
        <v>0.84860267854785398</v>
      </c>
      <c r="B2" s="15">
        <v>0</v>
      </c>
      <c r="C2" s="15">
        <v>0</v>
      </c>
      <c r="D2" s="15"/>
      <c r="E2" s="7" t="s">
        <v>77</v>
      </c>
      <c r="F2" s="103">
        <f>AVERAGE(B3:B191)</f>
        <v>8.3337236591242154E-4</v>
      </c>
      <c r="G2" s="16"/>
      <c r="H2" s="16"/>
      <c r="I2" s="89" t="s">
        <v>60</v>
      </c>
      <c r="J2" s="22">
        <v>0.53451013342879594</v>
      </c>
      <c r="K2" s="86">
        <v>0.75780449999999999</v>
      </c>
      <c r="L2" s="86"/>
    </row>
    <row r="3" spans="1:13" ht="15.6" x14ac:dyDescent="0.35">
      <c r="A3" s="113">
        <v>0.87451256025850377</v>
      </c>
      <c r="B3" s="15">
        <f>A3-($J$7+$J$2*A2-$J$3*B2)</f>
        <v>-5.2051992410269809E-2</v>
      </c>
      <c r="C3" s="15">
        <f>$J$7+$J$2*A2-$J$3*B2</f>
        <v>0.92656455266877358</v>
      </c>
      <c r="D3" s="15"/>
      <c r="E3" s="95" t="s">
        <v>89</v>
      </c>
      <c r="F3" s="115">
        <f>STDEV(B3:B191)/SQRT(COUNT(B3:B191))</f>
        <v>6.2769071984963634E-3</v>
      </c>
      <c r="G3" s="96"/>
      <c r="H3" s="96"/>
      <c r="I3" s="89" t="s">
        <v>51</v>
      </c>
      <c r="J3" s="22">
        <v>-0.14634337042614262</v>
      </c>
      <c r="K3" s="86">
        <v>0.3281039</v>
      </c>
      <c r="L3" s="89"/>
      <c r="M3" s="16">
        <f>F2</f>
        <v>8.3337236591242154E-4</v>
      </c>
    </row>
    <row r="4" spans="1:13" x14ac:dyDescent="0.3">
      <c r="A4" s="113">
        <v>0.80041310312538272</v>
      </c>
      <c r="B4" s="15">
        <f t="shared" ref="B4:B67" si="0">A4-($J$7+$J$2*A3-$J$3*B3)</f>
        <v>-0.13238307986695974</v>
      </c>
      <c r="C4" s="15">
        <f t="shared" ref="C4:C67" si="1">$J$7+$J$2*A3-$J$3*B3</f>
        <v>0.93279618299234246</v>
      </c>
      <c r="D4" s="15"/>
      <c r="E4" s="95" t="s">
        <v>90</v>
      </c>
      <c r="F4" s="115">
        <f>1.96*F3</f>
        <v>1.2302738109052871E-2</v>
      </c>
      <c r="G4" s="96"/>
      <c r="H4" s="96"/>
      <c r="I4" s="7" t="s">
        <v>77</v>
      </c>
      <c r="J4" s="21">
        <f>AVERAGE(A2:A191)</f>
        <v>1.0160861829583503</v>
      </c>
      <c r="K4" s="86"/>
      <c r="L4" s="89"/>
    </row>
    <row r="5" spans="1:13" x14ac:dyDescent="0.3">
      <c r="A5" s="113">
        <v>0.99473841922983475</v>
      </c>
      <c r="B5" s="15">
        <f t="shared" si="0"/>
        <v>0.11330506904512738</v>
      </c>
      <c r="C5" s="15">
        <f t="shared" si="1"/>
        <v>0.88143335018470736</v>
      </c>
      <c r="D5" s="15"/>
      <c r="E5" s="97" t="s">
        <v>91</v>
      </c>
      <c r="F5" s="98" t="str">
        <f>IF(F2&gt;F4,"Nonzero mean","Zero mean")</f>
        <v>Zero mean</v>
      </c>
      <c r="G5" s="96"/>
      <c r="H5" s="96"/>
      <c r="I5" s="7" t="s">
        <v>78</v>
      </c>
      <c r="J5" s="21">
        <f>STDEV(A2:A191)</f>
        <v>0.11139941596511285</v>
      </c>
      <c r="K5" s="86"/>
      <c r="L5" s="89"/>
    </row>
    <row r="6" spans="1:13" x14ac:dyDescent="0.3">
      <c r="A6" s="113">
        <v>1.1249782109110793</v>
      </c>
      <c r="B6" s="15">
        <f t="shared" si="0"/>
        <v>0.10372117830123351</v>
      </c>
      <c r="C6" s="15">
        <f t="shared" si="1"/>
        <v>1.0212570326098458</v>
      </c>
      <c r="D6" s="15"/>
      <c r="E6" s="96"/>
      <c r="F6" s="96"/>
      <c r="G6" s="96"/>
      <c r="H6" s="96"/>
      <c r="I6" s="7" t="s">
        <v>79</v>
      </c>
      <c r="J6" s="21">
        <f>J4+J5</f>
        <v>1.1274855989234631</v>
      </c>
      <c r="K6" s="86"/>
      <c r="L6" s="89"/>
    </row>
    <row r="7" spans="1:13" x14ac:dyDescent="0.3">
      <c r="A7" s="113">
        <v>1.0211043097890613</v>
      </c>
      <c r="B7" s="15">
        <f t="shared" si="0"/>
        <v>-6.8364672376807878E-2</v>
      </c>
      <c r="C7" s="15">
        <f t="shared" si="1"/>
        <v>1.0894689821658692</v>
      </c>
      <c r="D7" s="15"/>
      <c r="E7" s="96"/>
      <c r="F7" s="96"/>
      <c r="G7" s="96"/>
      <c r="H7" s="96"/>
      <c r="I7" s="92" t="s">
        <v>80</v>
      </c>
      <c r="J7" s="93">
        <f>J4*(1-J2)</f>
        <v>0.47297782173012654</v>
      </c>
    </row>
    <row r="8" spans="1:13" x14ac:dyDescent="0.3">
      <c r="A8" s="113">
        <v>0.99992796057546229</v>
      </c>
      <c r="B8" s="15">
        <f t="shared" si="0"/>
        <v>-8.8357454510328282E-3</v>
      </c>
      <c r="C8" s="15">
        <f t="shared" si="1"/>
        <v>1.0087637060264951</v>
      </c>
      <c r="D8" s="15"/>
      <c r="E8" s="7" t="s">
        <v>92</v>
      </c>
      <c r="F8" s="116">
        <f>LN(STDEV(B3:B191)/COUNT(B3:B191))+(2*2/COUNT(B3:B191))</f>
        <v>-7.6705873904939263</v>
      </c>
      <c r="G8" s="96"/>
      <c r="H8" s="96"/>
      <c r="I8" s="89" t="s">
        <v>85</v>
      </c>
      <c r="J8" s="93">
        <f>J7/(1-J2)</f>
        <v>1.0160861829583503</v>
      </c>
      <c r="K8" s="91"/>
      <c r="L8" s="86"/>
    </row>
    <row r="9" spans="1:13" x14ac:dyDescent="0.3">
      <c r="A9" s="113">
        <v>1.06625161113217</v>
      </c>
      <c r="B9" s="15">
        <f t="shared" si="0"/>
        <v>6.0095214545200948E-2</v>
      </c>
      <c r="C9" s="15">
        <f t="shared" si="1"/>
        <v>1.0061563965869691</v>
      </c>
      <c r="D9" s="15"/>
      <c r="E9" s="99" t="s">
        <v>93</v>
      </c>
      <c r="F9" s="116">
        <f>LN(STDEV(B3:B191)/COUNT(B3:B191))+(LN(COUNT(B3:B191)*2/COUNT(B3:B191)))</f>
        <v>-6.9986042310980023</v>
      </c>
      <c r="G9" s="96"/>
      <c r="H9" s="96"/>
      <c r="I9" s="89" t="s">
        <v>81</v>
      </c>
      <c r="J9" s="21">
        <f>SUMSQ(B2:B191)</f>
        <v>1.4000765695808726</v>
      </c>
      <c r="K9" s="15">
        <v>663.18</v>
      </c>
    </row>
    <row r="10" spans="1:13" ht="15.6" x14ac:dyDescent="0.35">
      <c r="A10" s="113">
        <v>0.98201514572258652</v>
      </c>
      <c r="B10" s="15">
        <f t="shared" si="0"/>
        <v>-6.9679503185491765E-2</v>
      </c>
      <c r="C10" s="15">
        <f t="shared" si="1"/>
        <v>1.0516946489080783</v>
      </c>
      <c r="D10" s="15"/>
      <c r="E10" s="96"/>
      <c r="F10" s="96"/>
      <c r="G10" s="96"/>
      <c r="H10" s="96"/>
      <c r="I10" s="89" t="s">
        <v>84</v>
      </c>
      <c r="J10" s="22">
        <f>ABS(J2)</f>
        <v>0.53451013342879594</v>
      </c>
    </row>
    <row r="11" spans="1:13" ht="15.6" x14ac:dyDescent="0.35">
      <c r="A11" s="113">
        <v>1.0014984495137522</v>
      </c>
      <c r="B11" s="15">
        <f t="shared" si="0"/>
        <v>1.3820714560131453E-2</v>
      </c>
      <c r="C11" s="15">
        <f t="shared" si="1"/>
        <v>0.98767773495362077</v>
      </c>
      <c r="D11" s="15"/>
      <c r="E11" s="95"/>
      <c r="F11" s="96"/>
      <c r="G11" s="96"/>
      <c r="H11" s="96"/>
      <c r="I11" s="89" t="s">
        <v>83</v>
      </c>
      <c r="J11" s="22">
        <f>ABS(J3)</f>
        <v>0.14634337042614262</v>
      </c>
    </row>
    <row r="12" spans="1:13" x14ac:dyDescent="0.3">
      <c r="A12" s="113">
        <v>0.8984529262249783</v>
      </c>
      <c r="B12" s="15">
        <f t="shared" si="0"/>
        <v>-0.11185853533390344</v>
      </c>
      <c r="C12" s="15">
        <f t="shared" si="1"/>
        <v>1.0103114615588817</v>
      </c>
      <c r="D12" s="15"/>
      <c r="E12" s="96"/>
      <c r="F12" s="96"/>
      <c r="G12" s="96"/>
      <c r="H12" s="96"/>
    </row>
    <row r="13" spans="1:13" x14ac:dyDescent="0.3">
      <c r="A13" s="113">
        <v>0.98258983874331385</v>
      </c>
      <c r="B13" s="15">
        <f t="shared" si="0"/>
        <v>4.5749578608877295E-2</v>
      </c>
      <c r="C13" s="15">
        <f t="shared" si="1"/>
        <v>0.93684026013443655</v>
      </c>
      <c r="D13" s="15"/>
      <c r="E13" s="96"/>
      <c r="F13" s="96"/>
      <c r="G13" s="96"/>
      <c r="H13" s="96"/>
    </row>
    <row r="14" spans="1:13" x14ac:dyDescent="0.3">
      <c r="A14" s="113">
        <v>0.967446402863267</v>
      </c>
      <c r="B14" s="15">
        <f t="shared" si="0"/>
        <v>-3.7430792208525965E-2</v>
      </c>
      <c r="C14" s="15">
        <f t="shared" si="1"/>
        <v>1.004877195071793</v>
      </c>
      <c r="D14" s="15"/>
      <c r="E14" s="96"/>
      <c r="F14" s="96"/>
      <c r="G14" s="96"/>
      <c r="H14" s="96"/>
    </row>
    <row r="15" spans="1:13" x14ac:dyDescent="0.3">
      <c r="A15" s="113">
        <v>1.1190238671130519</v>
      </c>
      <c r="B15" s="15">
        <f t="shared" si="0"/>
        <v>0.13441388779278807</v>
      </c>
      <c r="C15" s="15">
        <f t="shared" si="1"/>
        <v>0.98460997932026384</v>
      </c>
      <c r="D15" s="15"/>
      <c r="E15" s="96"/>
      <c r="F15" s="96"/>
      <c r="G15" s="96"/>
      <c r="H15" s="96"/>
    </row>
    <row r="16" spans="1:13" x14ac:dyDescent="0.3">
      <c r="A16" s="113">
        <v>1.1327585320005316</v>
      </c>
      <c r="B16" s="15">
        <f t="shared" si="0"/>
        <v>4.1980532378122382E-2</v>
      </c>
      <c r="C16" s="15">
        <f t="shared" si="1"/>
        <v>1.0907779996224092</v>
      </c>
      <c r="D16" s="15"/>
      <c r="E16" s="96"/>
      <c r="F16" s="96"/>
      <c r="G16" s="96"/>
      <c r="H16" s="96"/>
    </row>
    <row r="17" spans="1:10" x14ac:dyDescent="0.3">
      <c r="A17" s="113">
        <v>1.0908249803429957</v>
      </c>
      <c r="B17" s="15">
        <f t="shared" si="0"/>
        <v>6.232671930159972E-3</v>
      </c>
      <c r="C17" s="15">
        <f t="shared" si="1"/>
        <v>1.0845923084128357</v>
      </c>
      <c r="D17" s="15"/>
      <c r="E17" s="96"/>
      <c r="F17" s="96"/>
      <c r="G17" s="96"/>
      <c r="H17" s="96"/>
    </row>
    <row r="18" spans="1:10" x14ac:dyDescent="0.3">
      <c r="A18" s="113">
        <v>1.0676549701093219</v>
      </c>
      <c r="B18" s="15">
        <f t="shared" si="0"/>
        <v>1.0708032371576914E-2</v>
      </c>
      <c r="C18" s="15">
        <f t="shared" si="1"/>
        <v>1.056946937737745</v>
      </c>
      <c r="D18" s="15"/>
      <c r="E18" s="96"/>
      <c r="F18" s="96"/>
      <c r="G18" s="96"/>
      <c r="H18" s="96"/>
    </row>
    <row r="19" spans="1:10" x14ac:dyDescent="0.3">
      <c r="A19" s="113">
        <v>1.041580445931281</v>
      </c>
      <c r="B19" s="15">
        <f t="shared" si="0"/>
        <v>-3.6368258757850658E-3</v>
      </c>
      <c r="C19" s="15">
        <f t="shared" si="1"/>
        <v>1.045217271807066</v>
      </c>
      <c r="D19" s="15"/>
      <c r="E19" s="96"/>
      <c r="F19" s="96"/>
      <c r="G19" s="96"/>
      <c r="H19" s="96"/>
      <c r="I19" s="16"/>
      <c r="J19" s="7"/>
    </row>
    <row r="20" spans="1:10" x14ac:dyDescent="0.3">
      <c r="A20" s="113">
        <v>1.0280568692839847</v>
      </c>
      <c r="B20" s="15">
        <f t="shared" si="0"/>
        <v>-1.12403022138019E-3</v>
      </c>
      <c r="C20" s="15">
        <f t="shared" si="1"/>
        <v>1.0291808995053648</v>
      </c>
      <c r="D20" s="15"/>
      <c r="E20" s="96"/>
      <c r="F20" s="96"/>
      <c r="G20" s="96"/>
      <c r="H20" s="96"/>
      <c r="I20" s="16"/>
      <c r="J20" s="16"/>
    </row>
    <row r="21" spans="1:10" x14ac:dyDescent="0.3">
      <c r="A21" s="113">
        <v>1.0406756860911557</v>
      </c>
      <c r="B21" s="15">
        <f t="shared" si="0"/>
        <v>1.8355544358714004E-2</v>
      </c>
      <c r="C21" s="15">
        <f t="shared" si="1"/>
        <v>1.0223201417324417</v>
      </c>
      <c r="D21" s="15"/>
      <c r="E21" s="96"/>
      <c r="F21" s="96"/>
      <c r="G21" s="96"/>
      <c r="H21" s="96"/>
      <c r="I21" s="16"/>
      <c r="J21" s="16"/>
    </row>
    <row r="22" spans="1:10" x14ac:dyDescent="0.3">
      <c r="A22" s="113">
        <v>0.90485981903080237</v>
      </c>
      <c r="B22" s="15">
        <f t="shared" si="0"/>
        <v>-0.12705591475547218</v>
      </c>
      <c r="C22" s="15">
        <f t="shared" si="1"/>
        <v>1.0319157337862745</v>
      </c>
      <c r="D22" s="15"/>
      <c r="E22" s="96"/>
      <c r="F22" s="96"/>
      <c r="G22" s="96"/>
      <c r="H22" s="96"/>
      <c r="I22" s="16"/>
      <c r="J22" s="16"/>
    </row>
    <row r="23" spans="1:10" x14ac:dyDescent="0.3">
      <c r="A23" s="113">
        <v>1.0779540746856817</v>
      </c>
      <c r="B23" s="15">
        <f t="shared" si="0"/>
        <v>0.13991330114893741</v>
      </c>
      <c r="C23" s="15">
        <f t="shared" si="1"/>
        <v>0.93804077353674431</v>
      </c>
      <c r="D23" s="15"/>
      <c r="E23" s="96"/>
      <c r="F23" s="96"/>
      <c r="G23" s="96"/>
      <c r="H23" s="96"/>
      <c r="I23" s="16"/>
      <c r="J23" s="16"/>
    </row>
    <row r="24" spans="1:10" x14ac:dyDescent="0.3">
      <c r="A24" s="113">
        <v>1.198450220750896</v>
      </c>
      <c r="B24" s="15">
        <f t="shared" si="0"/>
        <v>0.1288196386728282</v>
      </c>
      <c r="C24" s="15">
        <f t="shared" si="1"/>
        <v>1.0696305820780678</v>
      </c>
      <c r="D24" s="15"/>
      <c r="E24" s="96"/>
      <c r="F24" s="96"/>
      <c r="G24" s="96"/>
      <c r="H24" s="96"/>
      <c r="I24" s="16"/>
      <c r="J24" s="16"/>
    </row>
    <row r="25" spans="1:10" x14ac:dyDescent="0.3">
      <c r="A25" s="113">
        <v>1.1934127910294006</v>
      </c>
      <c r="B25" s="15">
        <f t="shared" si="0"/>
        <v>6.0999281797483151E-2</v>
      </c>
      <c r="C25" s="15">
        <f t="shared" si="1"/>
        <v>1.1324135092319174</v>
      </c>
      <c r="D25" s="15"/>
      <c r="E25" s="96"/>
      <c r="F25" s="96"/>
      <c r="G25" s="96"/>
      <c r="H25" s="96"/>
      <c r="I25" s="16"/>
      <c r="J25" s="16"/>
    </row>
    <row r="26" spans="1:10" x14ac:dyDescent="0.3">
      <c r="A26" s="113">
        <v>1.1185943645318712</v>
      </c>
      <c r="B26" s="15">
        <f t="shared" si="0"/>
        <v>-1.2015278588297651E-3</v>
      </c>
      <c r="C26" s="15">
        <f t="shared" si="1"/>
        <v>1.119795892390701</v>
      </c>
      <c r="D26" s="15"/>
      <c r="E26" s="96"/>
      <c r="F26" s="96"/>
      <c r="G26" s="96"/>
      <c r="H26" s="96"/>
      <c r="I26" s="16"/>
      <c r="J26" s="16"/>
    </row>
    <row r="27" spans="1:10" x14ac:dyDescent="0.3">
      <c r="A27" s="113">
        <v>0.96079174863716155</v>
      </c>
      <c r="B27" s="15">
        <f t="shared" si="0"/>
        <v>-0.10991026049507258</v>
      </c>
      <c r="C27" s="15">
        <f t="shared" si="1"/>
        <v>1.0707020091322341</v>
      </c>
      <c r="D27" s="15"/>
      <c r="E27" s="96"/>
      <c r="F27" s="96"/>
      <c r="G27" s="96"/>
      <c r="H27" s="96"/>
      <c r="I27" s="16"/>
      <c r="J27" s="16"/>
    </row>
    <row r="28" spans="1:10" x14ac:dyDescent="0.3">
      <c r="A28" s="113">
        <v>0.82465898714298369</v>
      </c>
      <c r="B28" s="15">
        <f t="shared" si="0"/>
        <v>-0.14578712238321401</v>
      </c>
      <c r="C28" s="15">
        <f t="shared" si="1"/>
        <v>0.9704461095261977</v>
      </c>
      <c r="D28" s="15"/>
      <c r="E28" s="96"/>
      <c r="F28" s="96"/>
      <c r="G28" s="96"/>
      <c r="H28" s="96"/>
      <c r="I28" s="16"/>
      <c r="J28" s="16"/>
    </row>
    <row r="29" spans="1:10" x14ac:dyDescent="0.3">
      <c r="A29" s="113">
        <v>0.95966676482962576</v>
      </c>
      <c r="B29" s="15">
        <f t="shared" si="0"/>
        <v>6.7235336702735404E-2</v>
      </c>
      <c r="C29" s="15">
        <f t="shared" si="1"/>
        <v>0.89243142812689036</v>
      </c>
      <c r="D29" s="15"/>
      <c r="E29" s="96"/>
      <c r="F29" s="96"/>
      <c r="G29" s="96"/>
      <c r="H29" s="96"/>
      <c r="I29" s="16"/>
      <c r="J29" s="16"/>
    </row>
    <row r="30" spans="1:10" x14ac:dyDescent="0.3">
      <c r="A30" s="113">
        <v>1.0770709867413792</v>
      </c>
      <c r="B30" s="15">
        <f t="shared" si="0"/>
        <v>8.1302108710173626E-2</v>
      </c>
      <c r="C30" s="15">
        <f t="shared" si="1"/>
        <v>0.99576887803120562</v>
      </c>
      <c r="D30" s="15"/>
      <c r="E30" s="96"/>
      <c r="F30" s="96"/>
      <c r="G30" s="96"/>
      <c r="H30" s="96"/>
      <c r="I30" s="16"/>
      <c r="J30" s="16"/>
    </row>
    <row r="31" spans="1:10" x14ac:dyDescent="0.3">
      <c r="A31" s="113">
        <v>1.1800065721148663</v>
      </c>
      <c r="B31" s="15">
        <f t="shared" si="0"/>
        <v>0.11942536893792055</v>
      </c>
      <c r="C31" s="15">
        <f t="shared" si="1"/>
        <v>1.0605812031769457</v>
      </c>
      <c r="D31" s="15"/>
      <c r="E31" s="96"/>
      <c r="F31" s="96"/>
      <c r="G31" s="96"/>
      <c r="H31" s="96"/>
      <c r="I31" s="16"/>
      <c r="J31" s="16"/>
    </row>
    <row r="32" spans="1:10" x14ac:dyDescent="0.3">
      <c r="A32" s="113">
        <v>0.98610054908857236</v>
      </c>
      <c r="B32" s="15">
        <f t="shared" si="0"/>
        <v>-0.13507985395428834</v>
      </c>
      <c r="C32" s="15">
        <f t="shared" si="1"/>
        <v>1.1211804030428607</v>
      </c>
      <c r="D32" s="15"/>
      <c r="E32" s="96"/>
      <c r="F32" s="96"/>
      <c r="G32" s="96"/>
      <c r="H32" s="96"/>
      <c r="I32" s="16"/>
      <c r="J32" s="16"/>
    </row>
    <row r="33" spans="1:10" x14ac:dyDescent="0.3">
      <c r="A33" s="113">
        <v>0.87311193254042507</v>
      </c>
      <c r="B33" s="15">
        <f t="shared" si="0"/>
        <v>-0.1071785841529016</v>
      </c>
      <c r="C33" s="15">
        <f t="shared" si="1"/>
        <v>0.98029051669332667</v>
      </c>
      <c r="D33" s="15"/>
      <c r="E33" s="96"/>
      <c r="F33" s="96"/>
      <c r="G33" s="96"/>
      <c r="H33" s="96"/>
      <c r="I33" s="16"/>
      <c r="J33" s="16"/>
    </row>
    <row r="34" spans="1:10" x14ac:dyDescent="0.3">
      <c r="A34" s="113">
        <v>0.92705081579071091</v>
      </c>
      <c r="B34" s="15">
        <f t="shared" si="0"/>
        <v>3.0706937425654113E-3</v>
      </c>
      <c r="C34" s="15">
        <f t="shared" si="1"/>
        <v>0.9239801220481455</v>
      </c>
      <c r="D34" s="15"/>
      <c r="E34" s="96"/>
      <c r="F34" s="96"/>
      <c r="G34" s="96"/>
      <c r="H34" s="96"/>
      <c r="I34" s="16"/>
      <c r="J34" s="16"/>
    </row>
    <row r="35" spans="1:10" x14ac:dyDescent="0.3">
      <c r="A35" s="113">
        <v>0.91496832444468623</v>
      </c>
      <c r="B35" s="15">
        <f t="shared" si="0"/>
        <v>-5.3976928200840768E-2</v>
      </c>
      <c r="C35" s="15">
        <f t="shared" si="1"/>
        <v>0.968945252645527</v>
      </c>
      <c r="D35" s="15"/>
      <c r="E35" s="96"/>
      <c r="F35" s="96"/>
      <c r="G35" s="96"/>
      <c r="H35" s="96"/>
      <c r="I35" s="16"/>
      <c r="J35" s="16"/>
    </row>
    <row r="36" spans="1:10" x14ac:dyDescent="0.3">
      <c r="A36" s="113">
        <v>0.93791874173424006</v>
      </c>
      <c r="B36" s="15">
        <f t="shared" si="0"/>
        <v>-1.6219755579776618E-2</v>
      </c>
      <c r="C36" s="15">
        <f t="shared" si="1"/>
        <v>0.95413849731401668</v>
      </c>
      <c r="D36" s="15"/>
      <c r="E36" s="96"/>
      <c r="F36" s="96"/>
      <c r="G36" s="96"/>
      <c r="H36" s="96"/>
      <c r="I36" s="16"/>
      <c r="J36" s="16"/>
    </row>
    <row r="37" spans="1:10" x14ac:dyDescent="0.3">
      <c r="A37" s="113">
        <v>1.1021286640792791</v>
      </c>
      <c r="B37" s="15">
        <f t="shared" si="0"/>
        <v>0.13019742425844838</v>
      </c>
      <c r="C37" s="15">
        <f t="shared" si="1"/>
        <v>0.97193123982083074</v>
      </c>
      <c r="D37" s="15"/>
      <c r="E37" s="96"/>
      <c r="F37" s="96"/>
      <c r="G37" s="96"/>
      <c r="H37" s="96"/>
      <c r="I37" s="16"/>
      <c r="J37" s="16"/>
    </row>
    <row r="38" spans="1:10" x14ac:dyDescent="0.3">
      <c r="A38" s="113">
        <v>1.1846273778320828</v>
      </c>
      <c r="B38" s="15">
        <f t="shared" si="0"/>
        <v>0.10349708692245652</v>
      </c>
      <c r="C38" s="15">
        <f t="shared" si="1"/>
        <v>1.0811302909096263</v>
      </c>
      <c r="D38" s="15"/>
      <c r="E38" s="96"/>
      <c r="F38" s="96"/>
      <c r="G38" s="96"/>
      <c r="H38" s="96"/>
      <c r="I38" s="16"/>
      <c r="J38" s="16"/>
    </row>
    <row r="39" spans="1:10" x14ac:dyDescent="0.3">
      <c r="A39" s="113">
        <v>0.97038072131147146</v>
      </c>
      <c r="B39" s="15">
        <f t="shared" si="0"/>
        <v>-0.15093855073660611</v>
      </c>
      <c r="C39" s="15">
        <f t="shared" si="1"/>
        <v>1.1213192720480776</v>
      </c>
      <c r="D39" s="15"/>
      <c r="E39" s="96"/>
      <c r="F39" s="96"/>
      <c r="G39" s="96"/>
      <c r="H39" s="96"/>
      <c r="I39" s="16"/>
      <c r="J39" s="16"/>
    </row>
    <row r="40" spans="1:10" x14ac:dyDescent="0.3">
      <c r="A40" s="113">
        <v>1.1111451968045181</v>
      </c>
      <c r="B40" s="15">
        <f t="shared" si="0"/>
        <v>0.14157790249149804</v>
      </c>
      <c r="C40" s="15">
        <f t="shared" si="1"/>
        <v>0.96956729431302002</v>
      </c>
      <c r="D40" s="15"/>
      <c r="E40" s="96"/>
      <c r="F40" s="96"/>
      <c r="G40" s="96"/>
      <c r="H40" s="96"/>
      <c r="I40" s="16"/>
      <c r="J40" s="16"/>
    </row>
    <row r="41" spans="1:10" x14ac:dyDescent="0.3">
      <c r="A41" s="113">
        <v>0.95359130040119666</v>
      </c>
      <c r="B41" s="15">
        <f t="shared" si="0"/>
        <v>-0.13402387616014821</v>
      </c>
      <c r="C41" s="15">
        <f t="shared" si="1"/>
        <v>1.0876151765613449</v>
      </c>
      <c r="D41" s="15"/>
      <c r="E41" s="96"/>
      <c r="F41" s="96"/>
      <c r="G41" s="96"/>
      <c r="H41" s="96"/>
      <c r="I41" s="16"/>
      <c r="J41" s="16"/>
    </row>
    <row r="42" spans="1:10" x14ac:dyDescent="0.3">
      <c r="A42" s="113">
        <v>1.0070924408695028</v>
      </c>
      <c r="B42" s="15">
        <f t="shared" si="0"/>
        <v>4.4023911680245553E-2</v>
      </c>
      <c r="C42" s="15">
        <f t="shared" si="1"/>
        <v>0.96306852918925723</v>
      </c>
      <c r="D42" s="15"/>
      <c r="E42" s="96"/>
      <c r="F42" s="96"/>
      <c r="G42" s="96"/>
      <c r="H42" s="96"/>
      <c r="I42" s="16"/>
      <c r="J42" s="16"/>
    </row>
    <row r="43" spans="1:10" x14ac:dyDescent="0.3">
      <c r="A43" s="113">
        <v>1.1320255330939109</v>
      </c>
      <c r="B43" s="15">
        <f t="shared" si="0"/>
        <v>0.1143039888048647</v>
      </c>
      <c r="C43" s="15">
        <f t="shared" si="1"/>
        <v>1.0177215442890462</v>
      </c>
      <c r="D43" s="15"/>
      <c r="E43" s="96"/>
      <c r="F43" s="96"/>
      <c r="G43" s="96"/>
      <c r="H43" s="96"/>
      <c r="I43" s="16"/>
      <c r="J43" s="16"/>
    </row>
    <row r="44" spans="1:10" x14ac:dyDescent="0.3">
      <c r="A44" s="113">
        <v>1.1405712344581627</v>
      </c>
      <c r="B44" s="15">
        <f t="shared" si="0"/>
        <v>4.5786663014349971E-2</v>
      </c>
      <c r="C44" s="15">
        <f t="shared" si="1"/>
        <v>1.0947845714438127</v>
      </c>
      <c r="D44" s="15"/>
      <c r="E44" s="96"/>
      <c r="F44" s="96"/>
      <c r="G44" s="96"/>
      <c r="H44" s="96"/>
      <c r="I44" s="16"/>
      <c r="J44" s="16"/>
    </row>
    <row r="45" spans="1:10" x14ac:dyDescent="0.3">
      <c r="A45" s="113">
        <v>1.0359810888933421</v>
      </c>
      <c r="B45" s="15">
        <f t="shared" si="0"/>
        <v>-5.3344190138149505E-2</v>
      </c>
      <c r="C45" s="15">
        <f t="shared" si="1"/>
        <v>1.0893252790314916</v>
      </c>
      <c r="D45" s="15"/>
      <c r="E45" s="96"/>
      <c r="F45" s="96"/>
      <c r="G45" s="96"/>
      <c r="H45" s="96"/>
      <c r="I45" s="16"/>
      <c r="J45" s="16"/>
    </row>
    <row r="46" spans="1:10" x14ac:dyDescent="0.3">
      <c r="A46" s="113">
        <v>1.1681241119063763</v>
      </c>
      <c r="B46" s="15">
        <f t="shared" si="0"/>
        <v>0.14921046869963006</v>
      </c>
      <c r="C46" s="15">
        <f t="shared" si="1"/>
        <v>1.0189136432067463</v>
      </c>
      <c r="D46" s="15"/>
      <c r="E46" s="96"/>
      <c r="F46" s="96"/>
      <c r="G46" s="96"/>
      <c r="H46" s="96"/>
      <c r="I46" s="16"/>
      <c r="J46" s="16"/>
    </row>
    <row r="47" spans="1:10" x14ac:dyDescent="0.3">
      <c r="A47" s="113">
        <v>1.1916228191397824</v>
      </c>
      <c r="B47" s="15">
        <f t="shared" si="0"/>
        <v>7.2434859600816637E-2</v>
      </c>
      <c r="C47" s="15">
        <f t="shared" si="1"/>
        <v>1.1191879595389658</v>
      </c>
      <c r="D47" s="15"/>
      <c r="E47" s="96"/>
      <c r="F47" s="96"/>
      <c r="G47" s="96"/>
      <c r="H47" s="96"/>
      <c r="I47" s="16"/>
      <c r="J47" s="16"/>
    </row>
    <row r="48" spans="1:10" x14ac:dyDescent="0.3">
      <c r="A48" s="113">
        <v>1.1689418353314256</v>
      </c>
      <c r="B48" s="15">
        <f t="shared" si="0"/>
        <v>4.8429180055768128E-2</v>
      </c>
      <c r="C48" s="15">
        <f t="shared" si="1"/>
        <v>1.1205126552756575</v>
      </c>
      <c r="D48" s="15"/>
      <c r="E48" s="96"/>
      <c r="F48" s="96"/>
      <c r="G48" s="96"/>
      <c r="H48" s="96"/>
      <c r="I48" s="16"/>
      <c r="J48" s="16"/>
    </row>
    <row r="49" spans="1:10" x14ac:dyDescent="0.3">
      <c r="A49" s="113">
        <v>1.2342488568085255</v>
      </c>
      <c r="B49" s="15">
        <f t="shared" si="0"/>
        <v>0.12937248926856149</v>
      </c>
      <c r="C49" s="15">
        <f t="shared" si="1"/>
        <v>1.104876367539964</v>
      </c>
      <c r="D49" s="15"/>
      <c r="E49" s="96"/>
      <c r="F49" s="96"/>
      <c r="G49" s="96"/>
      <c r="H49" s="96"/>
      <c r="I49" s="16"/>
      <c r="J49" s="16"/>
    </row>
    <row r="50" spans="1:10" x14ac:dyDescent="0.3">
      <c r="A50" s="113">
        <v>1.0218249030433384</v>
      </c>
      <c r="B50" s="15">
        <f t="shared" si="0"/>
        <v>-0.12980424594383311</v>
      </c>
      <c r="C50" s="15">
        <f t="shared" si="1"/>
        <v>1.1516291489871715</v>
      </c>
      <c r="D50" s="15"/>
      <c r="E50" s="96"/>
      <c r="F50" s="96"/>
      <c r="G50" s="96"/>
      <c r="H50" s="96"/>
      <c r="I50" s="16"/>
      <c r="J50" s="16"/>
    </row>
    <row r="51" spans="1:10" x14ac:dyDescent="0.3">
      <c r="A51" s="113">
        <v>0.91862885492435531</v>
      </c>
      <c r="B51" s="15">
        <f t="shared" si="0"/>
        <v>-8.1528741225288082E-2</v>
      </c>
      <c r="C51" s="15">
        <f t="shared" si="1"/>
        <v>1.0001575961496434</v>
      </c>
      <c r="D51" s="15"/>
      <c r="E51" s="96"/>
      <c r="F51" s="96"/>
      <c r="G51" s="96"/>
      <c r="H51" s="96"/>
      <c r="I51" s="16"/>
      <c r="J51" s="16"/>
    </row>
    <row r="52" spans="1:10" x14ac:dyDescent="0.3">
      <c r="A52" s="113">
        <v>0.8298521076587253</v>
      </c>
      <c r="B52" s="15">
        <f t="shared" si="0"/>
        <v>-0.12221095511105096</v>
      </c>
      <c r="C52" s="15">
        <f t="shared" si="1"/>
        <v>0.95206306276977626</v>
      </c>
      <c r="D52" s="15"/>
      <c r="E52" s="96"/>
      <c r="F52" s="96"/>
      <c r="G52" s="96"/>
      <c r="H52" s="96"/>
      <c r="I52" s="16"/>
      <c r="J52" s="16"/>
    </row>
    <row r="53" spans="1:10" x14ac:dyDescent="0.3">
      <c r="A53" s="113">
        <v>0.9260693257509427</v>
      </c>
      <c r="B53" s="15">
        <f t="shared" si="0"/>
        <v>2.7411906303932643E-2</v>
      </c>
      <c r="C53" s="15">
        <f t="shared" si="1"/>
        <v>0.89865741944701005</v>
      </c>
      <c r="D53" s="15"/>
      <c r="E53" s="96"/>
      <c r="F53" s="96"/>
      <c r="G53" s="96"/>
      <c r="H53" s="96"/>
      <c r="I53" s="16"/>
      <c r="J53" s="16"/>
    </row>
    <row r="54" spans="1:10" x14ac:dyDescent="0.3">
      <c r="A54" s="113">
        <v>0.84141639189228989</v>
      </c>
      <c r="B54" s="15">
        <f t="shared" si="0"/>
        <v>-0.13056641946761127</v>
      </c>
      <c r="C54" s="15">
        <f t="shared" si="1"/>
        <v>0.97198281135990117</v>
      </c>
      <c r="D54" s="15"/>
      <c r="E54" s="96"/>
      <c r="F54" s="96"/>
      <c r="G54" s="96"/>
      <c r="H54" s="96"/>
      <c r="I54" s="16"/>
      <c r="J54" s="16"/>
    </row>
    <row r="55" spans="1:10" x14ac:dyDescent="0.3">
      <c r="A55" s="113">
        <v>1.0377807451679182</v>
      </c>
      <c r="B55" s="15">
        <f t="shared" si="0"/>
        <v>0.13416486542763151</v>
      </c>
      <c r="C55" s="15">
        <f t="shared" si="1"/>
        <v>0.90361587974028668</v>
      </c>
      <c r="D55" s="15"/>
      <c r="E55" s="96"/>
      <c r="F55" s="96"/>
      <c r="G55" s="96"/>
      <c r="H55" s="96"/>
      <c r="I55" s="16"/>
      <c r="J55" s="16"/>
    </row>
    <row r="56" spans="1:10" x14ac:dyDescent="0.3">
      <c r="A56" s="113">
        <v>1.0521773575631101</v>
      </c>
      <c r="B56" s="15">
        <f t="shared" si="0"/>
        <v>4.8610726639950474E-3</v>
      </c>
      <c r="C56" s="15">
        <f t="shared" si="1"/>
        <v>1.0473162848991151</v>
      </c>
      <c r="D56" s="15"/>
      <c r="E56" s="96"/>
      <c r="F56" s="96"/>
      <c r="G56" s="96"/>
      <c r="H56" s="96"/>
      <c r="I56" s="16"/>
      <c r="J56" s="16"/>
    </row>
    <row r="57" spans="1:10" x14ac:dyDescent="0.3">
      <c r="A57" s="113">
        <v>0.93762145822710607</v>
      </c>
      <c r="B57" s="15">
        <f t="shared" si="0"/>
        <v>-9.8467209042371717E-2</v>
      </c>
      <c r="C57" s="15">
        <f t="shared" si="1"/>
        <v>1.0360886672694778</v>
      </c>
      <c r="D57" s="15"/>
      <c r="E57" s="96"/>
      <c r="F57" s="96"/>
      <c r="G57" s="96"/>
      <c r="H57" s="96"/>
      <c r="I57" s="16"/>
      <c r="J57" s="16"/>
    </row>
    <row r="58" spans="1:10" x14ac:dyDescent="0.3">
      <c r="A58" s="113">
        <v>0.95535349468912045</v>
      </c>
      <c r="B58" s="15">
        <f t="shared" si="0"/>
        <v>-4.3824745359626327E-3</v>
      </c>
      <c r="C58" s="15">
        <f t="shared" si="1"/>
        <v>0.95973596922508309</v>
      </c>
      <c r="D58" s="15"/>
      <c r="E58" s="96"/>
      <c r="F58" s="96"/>
      <c r="G58" s="96"/>
      <c r="H58" s="96"/>
      <c r="I58" s="16"/>
      <c r="J58" s="16"/>
    </row>
    <row r="59" spans="1:10" x14ac:dyDescent="0.3">
      <c r="A59" s="113">
        <v>1.0813989929916374</v>
      </c>
      <c r="B59" s="15">
        <f t="shared" si="0"/>
        <v>9.8416393437962046E-2</v>
      </c>
      <c r="C59" s="15">
        <f t="shared" si="1"/>
        <v>0.9829825995536754</v>
      </c>
      <c r="D59" s="15"/>
      <c r="E59" s="96"/>
      <c r="F59" s="96"/>
      <c r="G59" s="96"/>
      <c r="H59" s="96"/>
      <c r="I59" s="16"/>
      <c r="J59" s="16"/>
    </row>
    <row r="60" spans="1:10" x14ac:dyDescent="0.3">
      <c r="A60" s="113">
        <v>0.93765402922964824</v>
      </c>
      <c r="B60" s="15">
        <f t="shared" si="0"/>
        <v>-0.1277450992551008</v>
      </c>
      <c r="C60" s="15">
        <f t="shared" si="1"/>
        <v>1.065399128484749</v>
      </c>
      <c r="D60" s="15"/>
      <c r="E60" s="96"/>
      <c r="F60" s="96"/>
      <c r="G60" s="96"/>
      <c r="H60" s="96"/>
      <c r="I60" s="16"/>
      <c r="J60" s="16"/>
    </row>
    <row r="61" spans="1:10" x14ac:dyDescent="0.3">
      <c r="A61" s="113">
        <v>0.90534614562098881</v>
      </c>
      <c r="B61" s="15">
        <f t="shared" si="0"/>
        <v>-5.0122608002311608E-2</v>
      </c>
      <c r="C61" s="15">
        <f t="shared" si="1"/>
        <v>0.95546875362330042</v>
      </c>
      <c r="D61" s="15"/>
      <c r="E61" s="96"/>
      <c r="F61" s="96"/>
      <c r="G61" s="96"/>
      <c r="H61" s="96"/>
      <c r="I61" s="16"/>
      <c r="J61" s="16"/>
    </row>
    <row r="62" spans="1:10" x14ac:dyDescent="0.3">
      <c r="A62" s="113">
        <v>0.90410818964352657</v>
      </c>
      <c r="B62" s="15">
        <f t="shared" si="0"/>
        <v>-4.5451209792114144E-2</v>
      </c>
      <c r="C62" s="15">
        <f t="shared" si="1"/>
        <v>0.94955939943564072</v>
      </c>
      <c r="D62" s="15"/>
      <c r="E62" s="96"/>
      <c r="F62" s="96"/>
      <c r="G62" s="96"/>
      <c r="H62" s="96"/>
      <c r="I62" s="16"/>
      <c r="J62" s="16"/>
    </row>
    <row r="63" spans="1:10" x14ac:dyDescent="0.3">
      <c r="A63" s="113">
        <v>0.79826290774498609</v>
      </c>
      <c r="B63" s="15">
        <f t="shared" si="0"/>
        <v>-0.15131841983464533</v>
      </c>
      <c r="C63" s="15">
        <f t="shared" si="1"/>
        <v>0.94958132757963143</v>
      </c>
      <c r="D63" s="15"/>
      <c r="E63" s="96"/>
      <c r="F63" s="96"/>
      <c r="G63" s="96"/>
      <c r="H63" s="96"/>
      <c r="I63" s="16"/>
      <c r="J63" s="16"/>
    </row>
    <row r="64" spans="1:10" x14ac:dyDescent="0.3">
      <c r="A64" s="113">
        <v>0.72763970094292318</v>
      </c>
      <c r="B64" s="15">
        <f t="shared" si="0"/>
        <v>-0.14987328655107435</v>
      </c>
      <c r="C64" s="15">
        <f t="shared" si="1"/>
        <v>0.87751298749399753</v>
      </c>
      <c r="D64" s="15"/>
      <c r="E64" s="96"/>
      <c r="F64" s="96"/>
      <c r="G64" s="96"/>
      <c r="H64" s="96"/>
      <c r="I64" s="16"/>
      <c r="J64" s="16"/>
    </row>
    <row r="65" spans="1:10" x14ac:dyDescent="0.3">
      <c r="A65" s="113">
        <v>0.68834039757415511</v>
      </c>
      <c r="B65" s="15">
        <f t="shared" si="0"/>
        <v>-0.15163525590433524</v>
      </c>
      <c r="C65" s="15">
        <f t="shared" si="1"/>
        <v>0.83997565347849035</v>
      </c>
      <c r="D65" s="15"/>
      <c r="E65" s="96"/>
      <c r="F65" s="96"/>
      <c r="G65" s="96"/>
      <c r="H65" s="96"/>
      <c r="I65" s="16"/>
      <c r="J65" s="16"/>
    </row>
    <row r="66" spans="1:10" x14ac:dyDescent="0.3">
      <c r="A66" s="113">
        <v>0.86523804666893689</v>
      </c>
      <c r="B66" s="15">
        <f t="shared" si="0"/>
        <v>4.6526121611489279E-2</v>
      </c>
      <c r="C66" s="15">
        <f t="shared" si="1"/>
        <v>0.81871192505744761</v>
      </c>
      <c r="D66" s="15"/>
      <c r="E66" s="96"/>
      <c r="F66" s="96"/>
      <c r="G66" s="96"/>
      <c r="H66" s="96"/>
      <c r="I66" s="16"/>
      <c r="J66" s="16"/>
    </row>
    <row r="67" spans="1:10" x14ac:dyDescent="0.3">
      <c r="A67" s="113">
        <v>1.0223856411353118</v>
      </c>
      <c r="B67" s="15">
        <f t="shared" si="0"/>
        <v>8.0120526183019125E-2</v>
      </c>
      <c r="C67" s="15">
        <f t="shared" si="1"/>
        <v>0.9422651149522927</v>
      </c>
      <c r="D67" s="15"/>
      <c r="E67" s="96"/>
      <c r="F67" s="96"/>
      <c r="G67" s="96"/>
      <c r="H67" s="96"/>
      <c r="I67" s="16"/>
      <c r="J67" s="16"/>
    </row>
    <row r="68" spans="1:10" x14ac:dyDescent="0.3">
      <c r="A68" s="113">
        <v>0.98952895048121903</v>
      </c>
      <c r="B68" s="15">
        <f t="shared" ref="B68:B131" si="2">A68-($J$7+$J$2*A67-$J$3*B67)</f>
        <v>-4.1649464549767146E-2</v>
      </c>
      <c r="C68" s="15">
        <f t="shared" ref="C68:C131" si="3">$J$7+$J$2*A67-$J$3*B67</f>
        <v>1.0311784150309862</v>
      </c>
      <c r="D68" s="15"/>
      <c r="E68" s="96"/>
      <c r="F68" s="96"/>
      <c r="G68" s="96"/>
      <c r="H68" s="96"/>
      <c r="I68" s="16"/>
      <c r="J68" s="16"/>
    </row>
    <row r="69" spans="1:10" x14ac:dyDescent="0.3">
      <c r="A69" s="113">
        <v>0.92005541085537246</v>
      </c>
      <c r="B69" s="15">
        <f t="shared" si="2"/>
        <v>-7.574053920946977E-2</v>
      </c>
      <c r="C69" s="15">
        <f t="shared" si="3"/>
        <v>0.99579595006484223</v>
      </c>
      <c r="D69" s="15"/>
      <c r="E69" s="96"/>
      <c r="F69" s="96"/>
      <c r="G69" s="96"/>
      <c r="H69" s="96"/>
      <c r="I69" s="16"/>
      <c r="J69" s="16"/>
    </row>
    <row r="70" spans="1:10" x14ac:dyDescent="0.3">
      <c r="A70" s="113">
        <v>1.0302765758608032</v>
      </c>
      <c r="B70" s="15">
        <f t="shared" si="2"/>
        <v>7.6603939498293139E-2</v>
      </c>
      <c r="C70" s="15">
        <f t="shared" si="3"/>
        <v>0.9536726363625101</v>
      </c>
      <c r="D70" s="15"/>
      <c r="E70" s="96"/>
      <c r="F70" s="96"/>
      <c r="G70" s="96"/>
      <c r="H70" s="96"/>
      <c r="I70" s="16"/>
      <c r="J70" s="16"/>
    </row>
    <row r="71" spans="1:10" x14ac:dyDescent="0.3">
      <c r="A71" s="113">
        <v>1.1544949564624556</v>
      </c>
      <c r="B71" s="15">
        <f t="shared" si="2"/>
        <v>0.11961338600630755</v>
      </c>
      <c r="C71" s="15">
        <f t="shared" si="3"/>
        <v>1.034881570456148</v>
      </c>
      <c r="D71" s="15"/>
      <c r="E71" s="96"/>
      <c r="F71" s="96"/>
      <c r="G71" s="96"/>
      <c r="H71" s="96"/>
      <c r="I71" s="16"/>
      <c r="J71" s="16"/>
    </row>
    <row r="72" spans="1:10" x14ac:dyDescent="0.3">
      <c r="A72" s="113">
        <v>1.151486924727708</v>
      </c>
      <c r="B72" s="15">
        <f t="shared" si="2"/>
        <v>4.3915223719716234E-2</v>
      </c>
      <c r="C72" s="15">
        <f t="shared" si="3"/>
        <v>1.1075717010079917</v>
      </c>
      <c r="D72" s="15"/>
      <c r="E72" s="96"/>
      <c r="F72" s="96"/>
      <c r="G72" s="96"/>
      <c r="H72" s="96"/>
      <c r="I72" s="16"/>
      <c r="J72" s="16"/>
    </row>
    <row r="73" spans="1:10" x14ac:dyDescent="0.3">
      <c r="A73" s="113">
        <v>1.2009824646155955</v>
      </c>
      <c r="B73" s="15">
        <f t="shared" si="2"/>
        <v>0.1060965112555865</v>
      </c>
      <c r="C73" s="15">
        <f t="shared" si="3"/>
        <v>1.094885953360009</v>
      </c>
      <c r="D73" s="15"/>
      <c r="E73" s="96"/>
      <c r="F73" s="96"/>
      <c r="G73" s="96"/>
      <c r="H73" s="96"/>
      <c r="I73" s="16"/>
      <c r="J73" s="16"/>
    </row>
    <row r="74" spans="1:10" x14ac:dyDescent="0.3">
      <c r="A74" s="113">
        <v>1.185463089383461</v>
      </c>
      <c r="B74" s="15">
        <f t="shared" si="2"/>
        <v>5.5021449198410677E-2</v>
      </c>
      <c r="C74" s="15">
        <f t="shared" si="3"/>
        <v>1.1304416401850503</v>
      </c>
      <c r="D74" s="15"/>
      <c r="E74" s="96"/>
      <c r="F74" s="96"/>
      <c r="G74" s="96"/>
      <c r="H74" s="96"/>
      <c r="I74" s="16"/>
      <c r="J74" s="16"/>
    </row>
    <row r="75" spans="1:10" x14ac:dyDescent="0.3">
      <c r="A75" s="113">
        <v>1.1183961292637843</v>
      </c>
      <c r="B75" s="15">
        <f t="shared" si="2"/>
        <v>3.7242491309652515E-3</v>
      </c>
      <c r="C75" s="15">
        <f t="shared" si="3"/>
        <v>1.114671880132819</v>
      </c>
      <c r="D75" s="15"/>
      <c r="E75" s="96"/>
      <c r="F75" s="96"/>
      <c r="G75" s="96"/>
      <c r="H75" s="96"/>
      <c r="I75" s="16"/>
      <c r="J75" s="16"/>
    </row>
    <row r="76" spans="1:10" x14ac:dyDescent="0.3">
      <c r="A76" s="113">
        <v>1.0433455052236162</v>
      </c>
      <c r="B76" s="15">
        <f t="shared" si="2"/>
        <v>-2.7971399955676768E-2</v>
      </c>
      <c r="C76" s="15">
        <f t="shared" si="3"/>
        <v>1.071316905179293</v>
      </c>
      <c r="D76" s="15"/>
      <c r="E76" s="96"/>
      <c r="F76" s="96"/>
      <c r="G76" s="96"/>
      <c r="H76" s="96"/>
      <c r="I76" s="16"/>
      <c r="J76" s="16"/>
    </row>
    <row r="77" spans="1:10" x14ac:dyDescent="0.3">
      <c r="A77" s="113">
        <v>1.1220521551009703</v>
      </c>
      <c r="B77" s="15">
        <f t="shared" si="2"/>
        <v>9.5489017106485496E-2</v>
      </c>
      <c r="C77" s="15">
        <f t="shared" si="3"/>
        <v>1.0265631379944848</v>
      </c>
      <c r="D77" s="15"/>
      <c r="E77" s="96"/>
      <c r="F77" s="96"/>
      <c r="G77" s="96"/>
      <c r="H77" s="96"/>
      <c r="I77" s="16"/>
      <c r="J77" s="16"/>
    </row>
    <row r="78" spans="1:10" x14ac:dyDescent="0.3">
      <c r="A78" s="113">
        <v>0.9359432433072552</v>
      </c>
      <c r="B78" s="15">
        <f t="shared" si="2"/>
        <v>-0.15075701016200171</v>
      </c>
      <c r="C78" s="15">
        <f t="shared" si="3"/>
        <v>1.0867002534692569</v>
      </c>
      <c r="D78" s="15"/>
      <c r="E78" s="96"/>
      <c r="F78" s="96"/>
      <c r="G78" s="96"/>
      <c r="H78" s="96"/>
      <c r="I78" s="16"/>
      <c r="J78" s="16"/>
    </row>
    <row r="79" spans="1:10" x14ac:dyDescent="0.3">
      <c r="A79" s="113">
        <v>0.95751791020231813</v>
      </c>
      <c r="B79" s="15">
        <f t="shared" si="2"/>
        <v>6.3312295927260287E-3</v>
      </c>
      <c r="C79" s="15">
        <f t="shared" si="3"/>
        <v>0.95118668060959211</v>
      </c>
      <c r="D79" s="15"/>
      <c r="E79" s="96"/>
      <c r="F79" s="96"/>
      <c r="G79" s="96"/>
      <c r="H79" s="96"/>
      <c r="I79" s="16"/>
      <c r="J79" s="16"/>
    </row>
    <row r="80" spans="1:10" x14ac:dyDescent="0.3">
      <c r="A80" s="113">
        <v>1.0638295088802074</v>
      </c>
      <c r="B80" s="15">
        <f t="shared" si="2"/>
        <v>7.8122127729836732E-2</v>
      </c>
      <c r="C80" s="15">
        <f t="shared" si="3"/>
        <v>0.98570738115037071</v>
      </c>
      <c r="D80" s="15"/>
      <c r="E80" s="96"/>
      <c r="F80" s="96"/>
      <c r="G80" s="96"/>
      <c r="H80" s="96"/>
      <c r="I80" s="16"/>
      <c r="J80" s="16"/>
    </row>
    <row r="81" spans="1:10" x14ac:dyDescent="0.3">
      <c r="A81" s="113">
        <v>0.98617766995057465</v>
      </c>
      <c r="B81" s="15">
        <f t="shared" si="2"/>
        <v>-6.686045999344814E-2</v>
      </c>
      <c r="C81" s="15">
        <f t="shared" si="3"/>
        <v>1.0530381299440228</v>
      </c>
      <c r="D81" s="15"/>
      <c r="E81" s="96"/>
      <c r="F81" s="96"/>
      <c r="G81" s="96"/>
      <c r="H81" s="96"/>
      <c r="I81" s="16"/>
      <c r="J81" s="16"/>
    </row>
    <row r="82" spans="1:10" x14ac:dyDescent="0.3">
      <c r="A82" s="113">
        <v>0.98388502426283608</v>
      </c>
      <c r="B82" s="15">
        <f t="shared" si="2"/>
        <v>-6.4301703533877763E-3</v>
      </c>
      <c r="C82" s="15">
        <f t="shared" si="3"/>
        <v>0.99031519461622386</v>
      </c>
      <c r="D82" s="15"/>
      <c r="E82" s="96"/>
      <c r="F82" s="96"/>
      <c r="G82" s="96"/>
      <c r="H82" s="96"/>
      <c r="I82" s="16"/>
      <c r="J82" s="16"/>
    </row>
    <row r="83" spans="1:10" x14ac:dyDescent="0.3">
      <c r="A83" s="113">
        <v>0.94033799016742492</v>
      </c>
      <c r="B83" s="15">
        <f t="shared" si="2"/>
        <v>-5.7595334358095163E-2</v>
      </c>
      <c r="C83" s="15">
        <f t="shared" si="3"/>
        <v>0.99793332452552008</v>
      </c>
      <c r="D83" s="15"/>
      <c r="E83" s="96"/>
      <c r="F83" s="96"/>
      <c r="G83" s="96"/>
      <c r="H83" s="96"/>
      <c r="I83" s="16"/>
      <c r="J83" s="16"/>
    </row>
    <row r="84" spans="1:10" x14ac:dyDescent="0.3">
      <c r="A84" s="113">
        <v>0.9999598344741738</v>
      </c>
      <c r="B84" s="15">
        <f t="shared" si="2"/>
        <v>3.2790523502275515E-2</v>
      </c>
      <c r="C84" s="15">
        <f t="shared" si="3"/>
        <v>0.96716931097189829</v>
      </c>
      <c r="D84" s="15"/>
      <c r="E84" s="96"/>
      <c r="F84" s="96"/>
      <c r="G84" s="96"/>
      <c r="H84" s="96"/>
      <c r="I84" s="16"/>
      <c r="J84" s="16"/>
    </row>
    <row r="85" spans="1:10" x14ac:dyDescent="0.3">
      <c r="A85" s="113">
        <v>1.0545281754032825</v>
      </c>
      <c r="B85" s="15">
        <f t="shared" si="2"/>
        <v>4.2263013397568105E-2</v>
      </c>
      <c r="C85" s="15">
        <f t="shared" si="3"/>
        <v>1.0122651620057144</v>
      </c>
      <c r="D85" s="15"/>
      <c r="E85" s="96"/>
      <c r="F85" s="96"/>
      <c r="G85" s="96"/>
      <c r="H85" s="96"/>
      <c r="I85" s="16"/>
      <c r="J85" s="16"/>
    </row>
    <row r="86" spans="1:10" x14ac:dyDescent="0.3">
      <c r="A86" s="113">
        <v>0.96481938222915886</v>
      </c>
      <c r="B86" s="15">
        <f t="shared" si="2"/>
        <v>-7.7999347065166091E-2</v>
      </c>
      <c r="C86" s="15">
        <f t="shared" si="3"/>
        <v>1.042818729294325</v>
      </c>
      <c r="D86" s="15"/>
      <c r="E86" s="96"/>
      <c r="F86" s="96"/>
      <c r="G86" s="96"/>
      <c r="H86" s="96"/>
      <c r="I86" s="16"/>
      <c r="J86" s="16"/>
    </row>
    <row r="87" spans="1:10" x14ac:dyDescent="0.3">
      <c r="A87" s="113">
        <v>0.93414130239432147</v>
      </c>
      <c r="B87" s="15">
        <f t="shared" si="2"/>
        <v>-4.3127568725246479E-2</v>
      </c>
      <c r="C87" s="15">
        <f t="shared" si="3"/>
        <v>0.97726887111956795</v>
      </c>
      <c r="D87" s="15"/>
      <c r="E87" s="96"/>
      <c r="F87" s="96"/>
      <c r="G87" s="96"/>
      <c r="H87" s="96"/>
      <c r="I87" s="16"/>
      <c r="J87" s="16"/>
    </row>
    <row r="88" spans="1:10" x14ac:dyDescent="0.3">
      <c r="A88" s="113">
        <v>1.0968867380836969</v>
      </c>
      <c r="B88" s="15">
        <f t="shared" si="2"/>
        <v>0.13091235793497003</v>
      </c>
      <c r="C88" s="15">
        <f t="shared" si="3"/>
        <v>0.96597438014872683</v>
      </c>
      <c r="D88" s="15"/>
      <c r="E88" s="96"/>
      <c r="F88" s="96"/>
      <c r="G88" s="96"/>
      <c r="H88" s="96"/>
      <c r="I88" s="16"/>
      <c r="J88" s="16"/>
    </row>
    <row r="89" spans="1:10" x14ac:dyDescent="0.3">
      <c r="A89" s="113">
        <v>0.9966989945519078</v>
      </c>
      <c r="B89" s="15">
        <f t="shared" si="2"/>
        <v>-8.173405959824942E-2</v>
      </c>
      <c r="C89" s="15">
        <f t="shared" si="3"/>
        <v>1.0784330541501572</v>
      </c>
      <c r="D89" s="15"/>
      <c r="E89" s="96"/>
      <c r="F89" s="96"/>
      <c r="G89" s="96"/>
      <c r="H89" s="96"/>
      <c r="I89" s="16"/>
      <c r="J89" s="16"/>
    </row>
    <row r="90" spans="1:10" x14ac:dyDescent="0.3">
      <c r="A90" s="113">
        <v>0.91708345311111295</v>
      </c>
      <c r="B90" s="15">
        <f t="shared" si="2"/>
        <v>-7.6678843425081467E-2</v>
      </c>
      <c r="C90" s="15">
        <f t="shared" si="3"/>
        <v>0.99376229653619441</v>
      </c>
      <c r="D90" s="15"/>
      <c r="E90" s="96"/>
      <c r="F90" s="96"/>
      <c r="G90" s="96"/>
      <c r="H90" s="96"/>
      <c r="I90" s="16"/>
      <c r="J90" s="16"/>
    </row>
    <row r="91" spans="1:10" x14ac:dyDescent="0.3">
      <c r="A91" s="113">
        <v>0.93206462629830078</v>
      </c>
      <c r="B91" s="15">
        <f t="shared" si="2"/>
        <v>-1.9882153932382796E-2</v>
      </c>
      <c r="C91" s="15">
        <f t="shared" si="3"/>
        <v>0.95194678023068358</v>
      </c>
      <c r="D91" s="15"/>
      <c r="E91" s="96"/>
      <c r="F91" s="96"/>
      <c r="G91" s="96"/>
      <c r="H91" s="96"/>
      <c r="I91" s="16"/>
      <c r="J91" s="16"/>
    </row>
    <row r="92" spans="1:10" x14ac:dyDescent="0.3">
      <c r="A92" s="113">
        <v>1.0438363963231243</v>
      </c>
      <c r="B92" s="15">
        <f t="shared" si="2"/>
        <v>7.5570208243828429E-2</v>
      </c>
      <c r="C92" s="15">
        <f t="shared" si="3"/>
        <v>0.96826618807929588</v>
      </c>
      <c r="D92" s="15"/>
      <c r="E92" s="96"/>
      <c r="F92" s="96"/>
      <c r="G92" s="96"/>
      <c r="H92" s="96"/>
      <c r="I92" s="16"/>
      <c r="J92" s="16"/>
    </row>
    <row r="93" spans="1:10" x14ac:dyDescent="0.3">
      <c r="A93" s="113">
        <v>1.0872729909707832</v>
      </c>
      <c r="B93" s="15">
        <f t="shared" si="2"/>
        <v>4.5294838785942648E-2</v>
      </c>
      <c r="C93" s="15">
        <f t="shared" si="3"/>
        <v>1.0419781521848406</v>
      </c>
      <c r="D93" s="15"/>
      <c r="E93" s="96"/>
      <c r="F93" s="96"/>
      <c r="G93" s="96"/>
      <c r="H93" s="96"/>
      <c r="I93" s="16"/>
      <c r="J93" s="16"/>
    </row>
    <row r="94" spans="1:10" x14ac:dyDescent="0.3">
      <c r="A94" s="113">
        <v>1.0698299099641915</v>
      </c>
      <c r="B94" s="15">
        <f t="shared" si="2"/>
        <v>9.065057385901909E-3</v>
      </c>
      <c r="C94" s="15">
        <f t="shared" si="3"/>
        <v>1.0607648525782896</v>
      </c>
      <c r="D94" s="15"/>
      <c r="E94" s="96"/>
      <c r="F94" s="96"/>
      <c r="G94" s="96"/>
      <c r="H94" s="96"/>
      <c r="I94" s="16"/>
      <c r="J94" s="16"/>
    </row>
    <row r="95" spans="1:10" x14ac:dyDescent="0.3">
      <c r="A95" s="113">
        <v>0.9274958922006391</v>
      </c>
      <c r="B95" s="15">
        <f t="shared" si="2"/>
        <v>-0.11864346850152341</v>
      </c>
      <c r="C95" s="15">
        <f t="shared" si="3"/>
        <v>1.0461393607021625</v>
      </c>
      <c r="D95" s="15"/>
      <c r="E95" s="96"/>
      <c r="F95" s="96"/>
      <c r="G95" s="96"/>
      <c r="H95" s="96"/>
      <c r="I95" s="16"/>
      <c r="J95" s="16"/>
    </row>
    <row r="96" spans="1:10" x14ac:dyDescent="0.3">
      <c r="A96" s="113">
        <v>0.85057393586179408</v>
      </c>
      <c r="B96" s="15">
        <f t="shared" si="2"/>
        <v>-0.10079715390359534</v>
      </c>
      <c r="C96" s="15">
        <f t="shared" si="3"/>
        <v>0.95137108976538942</v>
      </c>
      <c r="D96" s="15"/>
      <c r="E96" s="96"/>
      <c r="F96" s="96"/>
      <c r="G96" s="96"/>
      <c r="H96" s="96"/>
      <c r="I96" s="16"/>
      <c r="J96" s="16"/>
    </row>
    <row r="97" spans="1:10" x14ac:dyDescent="0.3">
      <c r="A97" s="113">
        <v>1.0245214794412068</v>
      </c>
      <c r="B97" s="15">
        <f t="shared" si="2"/>
        <v>0.11165426499415121</v>
      </c>
      <c r="C97" s="15">
        <f t="shared" si="3"/>
        <v>0.91286721444705554</v>
      </c>
      <c r="D97" s="15"/>
      <c r="E97" s="96"/>
      <c r="F97" s="96"/>
      <c r="G97" s="96"/>
      <c r="H97" s="96"/>
      <c r="I97" s="16"/>
      <c r="J97" s="16"/>
    </row>
    <row r="98" spans="1:10" x14ac:dyDescent="0.3">
      <c r="A98" s="113">
        <v>1.1172068464967015</v>
      </c>
      <c r="B98" s="15">
        <f t="shared" si="2"/>
        <v>8.0272050628090286E-2</v>
      </c>
      <c r="C98" s="15">
        <f t="shared" si="3"/>
        <v>1.0369347958686113</v>
      </c>
      <c r="D98" s="15"/>
      <c r="E98" s="96"/>
      <c r="F98" s="96"/>
      <c r="G98" s="96"/>
      <c r="H98" s="96"/>
      <c r="I98" s="16"/>
      <c r="J98" s="16"/>
    </row>
    <row r="99" spans="1:10" x14ac:dyDescent="0.3">
      <c r="A99" s="113">
        <v>1.087475787926417</v>
      </c>
      <c r="B99" s="15">
        <f t="shared" si="2"/>
        <v>5.5923031678413171E-3</v>
      </c>
      <c r="C99" s="15">
        <f t="shared" si="3"/>
        <v>1.0818834847585757</v>
      </c>
      <c r="D99" s="15"/>
      <c r="E99" s="96"/>
      <c r="F99" s="96"/>
      <c r="G99" s="96"/>
      <c r="H99" s="96"/>
      <c r="I99" s="16"/>
      <c r="J99" s="16"/>
    </row>
    <row r="100" spans="1:10" x14ac:dyDescent="0.3">
      <c r="A100" s="113">
        <v>1.1172696824698107</v>
      </c>
      <c r="B100" s="15">
        <f t="shared" si="2"/>
        <v>6.2206635740523319E-2</v>
      </c>
      <c r="C100" s="15">
        <f t="shared" si="3"/>
        <v>1.0550630467292874</v>
      </c>
      <c r="D100" s="15"/>
      <c r="E100" s="96"/>
      <c r="F100" s="96"/>
      <c r="G100" s="96"/>
      <c r="H100" s="96"/>
      <c r="I100" s="16"/>
      <c r="J100" s="16"/>
    </row>
    <row r="101" spans="1:10" x14ac:dyDescent="0.3">
      <c r="A101" s="113">
        <v>1.0417067179396575</v>
      </c>
      <c r="B101" s="15">
        <f t="shared" si="2"/>
        <v>-3.7566599580495463E-2</v>
      </c>
      <c r="C101" s="15">
        <f t="shared" si="3"/>
        <v>1.079273317520153</v>
      </c>
      <c r="D101" s="15"/>
      <c r="E101" s="96"/>
      <c r="F101" s="96"/>
      <c r="G101" s="96"/>
      <c r="H101" s="96"/>
      <c r="I101" s="16"/>
      <c r="J101" s="16"/>
    </row>
    <row r="102" spans="1:10" x14ac:dyDescent="0.3">
      <c r="A102" s="113">
        <v>0.94872495750132835</v>
      </c>
      <c r="B102" s="15">
        <f t="shared" si="2"/>
        <v>-7.5558038230338687E-2</v>
      </c>
      <c r="C102" s="15">
        <f t="shared" si="3"/>
        <v>1.024282995731667</v>
      </c>
      <c r="D102" s="15"/>
      <c r="E102" s="96"/>
      <c r="F102" s="96"/>
      <c r="G102" s="96"/>
      <c r="H102" s="96"/>
      <c r="I102" s="16"/>
      <c r="J102" s="16"/>
    </row>
    <row r="103" spans="1:10" x14ac:dyDescent="0.3">
      <c r="A103" s="113">
        <v>0.93673162921904662</v>
      </c>
      <c r="B103" s="15">
        <f t="shared" si="2"/>
        <v>-3.2291878154928511E-2</v>
      </c>
      <c r="C103" s="15">
        <f t="shared" si="3"/>
        <v>0.96902350737397513</v>
      </c>
      <c r="D103" s="15"/>
      <c r="E103" s="96"/>
      <c r="F103" s="96"/>
      <c r="G103" s="96"/>
      <c r="H103" s="96"/>
      <c r="I103" s="16"/>
      <c r="J103" s="16"/>
    </row>
    <row r="104" spans="1:10" x14ac:dyDescent="0.3">
      <c r="A104" s="113">
        <v>1.0977015632440459</v>
      </c>
      <c r="B104" s="15">
        <f t="shared" si="2"/>
        <v>0.12875689567965587</v>
      </c>
      <c r="C104" s="15">
        <f t="shared" si="3"/>
        <v>0.96894466756439002</v>
      </c>
      <c r="D104" s="15"/>
      <c r="E104" s="96"/>
      <c r="F104" s="96"/>
      <c r="G104" s="96"/>
      <c r="H104" s="96"/>
      <c r="I104" s="16"/>
      <c r="J104" s="16"/>
    </row>
    <row r="105" spans="1:10" x14ac:dyDescent="0.3">
      <c r="A105" s="113">
        <v>1.1254975773105009</v>
      </c>
      <c r="B105" s="15">
        <f t="shared" si="2"/>
        <v>4.6944428466433541E-2</v>
      </c>
      <c r="C105" s="15">
        <f t="shared" si="3"/>
        <v>1.0785531488440674</v>
      </c>
      <c r="D105" s="15"/>
      <c r="E105" s="96"/>
      <c r="F105" s="96"/>
      <c r="G105" s="96"/>
      <c r="H105" s="96"/>
      <c r="I105" s="16"/>
      <c r="J105" s="16"/>
    </row>
    <row r="106" spans="1:10" x14ac:dyDescent="0.3">
      <c r="A106" s="113">
        <v>1.094059886506944</v>
      </c>
      <c r="B106" s="15">
        <f t="shared" si="2"/>
        <v>1.2622198670288132E-2</v>
      </c>
      <c r="C106" s="15">
        <f t="shared" si="3"/>
        <v>1.0814376878366558</v>
      </c>
      <c r="D106" s="15"/>
      <c r="E106" s="96"/>
      <c r="F106" s="96"/>
      <c r="G106" s="96"/>
      <c r="H106" s="96"/>
      <c r="I106" s="16"/>
      <c r="J106" s="16"/>
    </row>
    <row r="107" spans="1:10" x14ac:dyDescent="0.3">
      <c r="A107" s="113">
        <v>1.0456558813599646</v>
      </c>
      <c r="B107" s="15">
        <f t="shared" si="2"/>
        <v>-1.3955211381680321E-2</v>
      </c>
      <c r="C107" s="15">
        <f t="shared" si="3"/>
        <v>1.0596110927416449</v>
      </c>
      <c r="D107" s="15"/>
      <c r="E107" s="96"/>
      <c r="F107" s="96"/>
      <c r="G107" s="96"/>
      <c r="H107" s="96"/>
      <c r="I107" s="16"/>
      <c r="J107" s="16"/>
    </row>
    <row r="108" spans="1:10" x14ac:dyDescent="0.3">
      <c r="A108" s="113">
        <v>0.99086342039044695</v>
      </c>
      <c r="B108" s="15">
        <f t="shared" si="2"/>
        <v>-3.8985813337395037E-2</v>
      </c>
      <c r="C108" s="15">
        <f t="shared" si="3"/>
        <v>1.029849233727842</v>
      </c>
      <c r="D108" s="15"/>
      <c r="E108" s="96"/>
      <c r="F108" s="96"/>
      <c r="G108" s="96"/>
      <c r="H108" s="96"/>
      <c r="I108" s="16"/>
      <c r="J108" s="16"/>
    </row>
    <row r="109" spans="1:10" x14ac:dyDescent="0.3">
      <c r="A109" s="113">
        <v>1.1174046172753354</v>
      </c>
      <c r="B109" s="15">
        <f t="shared" si="2"/>
        <v>0.12050557182519672</v>
      </c>
      <c r="C109" s="15">
        <f t="shared" si="3"/>
        <v>0.99689904545013863</v>
      </c>
      <c r="D109" s="15"/>
      <c r="E109" s="96"/>
      <c r="F109" s="96"/>
      <c r="G109" s="96"/>
      <c r="H109" s="96"/>
      <c r="I109" s="16"/>
      <c r="J109" s="16"/>
    </row>
    <row r="110" spans="1:10" x14ac:dyDescent="0.3">
      <c r="A110" s="113">
        <v>1.2014279796723475</v>
      </c>
      <c r="B110" s="15">
        <f t="shared" si="2"/>
        <v>0.11355087533239994</v>
      </c>
      <c r="C110" s="15">
        <f t="shared" si="3"/>
        <v>1.0878771043399476</v>
      </c>
      <c r="D110" s="15"/>
      <c r="E110" s="96"/>
      <c r="F110" s="96"/>
      <c r="G110" s="96"/>
      <c r="H110" s="96"/>
      <c r="I110" s="16"/>
      <c r="J110" s="16"/>
    </row>
    <row r="111" spans="1:10" x14ac:dyDescent="0.3">
      <c r="A111" s="113">
        <v>1.1111353058286948</v>
      </c>
      <c r="B111" s="15">
        <f t="shared" si="2"/>
        <v>-2.0635363432168985E-2</v>
      </c>
      <c r="C111" s="15">
        <f t="shared" si="3"/>
        <v>1.1317706692608638</v>
      </c>
      <c r="D111" s="15"/>
      <c r="E111" s="96"/>
      <c r="F111" s="96"/>
      <c r="G111" s="96"/>
      <c r="H111" s="96"/>
      <c r="I111" s="16"/>
      <c r="J111" s="16"/>
    </row>
    <row r="112" spans="1:10" x14ac:dyDescent="0.3">
      <c r="A112" s="113">
        <v>1.2089767972198864</v>
      </c>
      <c r="B112" s="15">
        <f t="shared" si="2"/>
        <v>0.14510574354845018</v>
      </c>
      <c r="C112" s="15">
        <f t="shared" si="3"/>
        <v>1.0638710536714362</v>
      </c>
      <c r="D112" s="15"/>
      <c r="E112" s="96"/>
      <c r="F112" s="96"/>
      <c r="G112" s="96"/>
      <c r="H112" s="96"/>
      <c r="I112" s="16"/>
      <c r="J112" s="16"/>
    </row>
    <row r="113" spans="1:10" x14ac:dyDescent="0.3">
      <c r="A113" s="113">
        <v>1.2726510698807463</v>
      </c>
      <c r="B113" s="15">
        <f t="shared" si="2"/>
        <v>0.13222763537722804</v>
      </c>
      <c r="C113" s="15">
        <f t="shared" si="3"/>
        <v>1.1404234345035182</v>
      </c>
      <c r="D113" s="15"/>
      <c r="E113" s="96"/>
      <c r="F113" s="96"/>
      <c r="G113" s="96"/>
      <c r="H113" s="96"/>
      <c r="I113" s="16"/>
      <c r="J113" s="16"/>
    </row>
    <row r="114" spans="1:10" x14ac:dyDescent="0.3">
      <c r="A114" s="113">
        <v>1.1510229139697739</v>
      </c>
      <c r="B114" s="15">
        <f t="shared" si="2"/>
        <v>-2.1550438755193024E-2</v>
      </c>
      <c r="C114" s="15">
        <f t="shared" si="3"/>
        <v>1.1725733527249669</v>
      </c>
      <c r="D114" s="15"/>
      <c r="E114" s="96"/>
      <c r="F114" s="96"/>
      <c r="G114" s="96"/>
      <c r="H114" s="96"/>
      <c r="I114" s="16"/>
      <c r="J114" s="16"/>
    </row>
    <row r="115" spans="1:10" x14ac:dyDescent="0.3">
      <c r="A115" s="113">
        <v>1.1837324856853151</v>
      </c>
      <c r="B115" s="15">
        <f t="shared" si="2"/>
        <v>9.867501647120025E-2</v>
      </c>
      <c r="C115" s="15">
        <f t="shared" si="3"/>
        <v>1.0850574692141148</v>
      </c>
      <c r="D115" s="15"/>
      <c r="E115" s="96"/>
      <c r="F115" s="96"/>
      <c r="G115" s="96"/>
      <c r="H115" s="96"/>
      <c r="I115" s="16"/>
      <c r="J115" s="16"/>
    </row>
    <row r="116" spans="1:10" x14ac:dyDescent="0.3">
      <c r="A116" s="113">
        <v>1.0710477992593308</v>
      </c>
      <c r="B116" s="15">
        <f t="shared" si="2"/>
        <v>-4.9087465825704335E-2</v>
      </c>
      <c r="C116" s="15">
        <f t="shared" si="3"/>
        <v>1.1201352650850351</v>
      </c>
      <c r="D116" s="15"/>
      <c r="E116" s="96"/>
      <c r="F116" s="96"/>
      <c r="G116" s="96"/>
      <c r="H116" s="96"/>
      <c r="I116" s="16"/>
      <c r="J116" s="16"/>
    </row>
    <row r="117" spans="1:10" x14ac:dyDescent="0.3">
      <c r="A117" s="113">
        <v>1.030494333068976</v>
      </c>
      <c r="B117" s="15">
        <f t="shared" si="2"/>
        <v>-7.7857655572621809E-3</v>
      </c>
      <c r="C117" s="15">
        <f t="shared" si="3"/>
        <v>1.0382800986262382</v>
      </c>
      <c r="D117" s="15"/>
      <c r="E117" s="96"/>
      <c r="F117" s="96"/>
      <c r="G117" s="96"/>
      <c r="H117" s="96"/>
      <c r="I117" s="16"/>
      <c r="J117" s="16"/>
    </row>
    <row r="118" spans="1:10" x14ac:dyDescent="0.3">
      <c r="A118" s="113">
        <v>1.1188262580735806</v>
      </c>
      <c r="B118" s="15">
        <f t="shared" si="2"/>
        <v>9.6178168050135016E-2</v>
      </c>
      <c r="C118" s="15">
        <f t="shared" si="3"/>
        <v>1.0226480900234456</v>
      </c>
      <c r="D118" s="15"/>
      <c r="E118" s="96"/>
      <c r="F118" s="96"/>
      <c r="G118" s="96"/>
      <c r="H118" s="96"/>
      <c r="I118" s="16"/>
      <c r="J118" s="16"/>
    </row>
    <row r="119" spans="1:10" x14ac:dyDescent="0.3">
      <c r="A119" s="113">
        <v>1.0829301504404292</v>
      </c>
      <c r="B119" s="15">
        <f t="shared" si="2"/>
        <v>-2.1466810501160616E-3</v>
      </c>
      <c r="C119" s="15">
        <f t="shared" si="3"/>
        <v>1.0850768314905452</v>
      </c>
      <c r="D119" s="15"/>
      <c r="E119" s="96"/>
      <c r="F119" s="96"/>
      <c r="G119" s="96"/>
      <c r="H119" s="96"/>
      <c r="I119" s="16"/>
      <c r="J119" s="16"/>
    </row>
    <row r="120" spans="1:10" x14ac:dyDescent="0.3">
      <c r="A120" s="113">
        <v>0.95571516779507704</v>
      </c>
      <c r="B120" s="15">
        <f t="shared" si="2"/>
        <v>-9.5785640600925648E-2</v>
      </c>
      <c r="C120" s="15">
        <f t="shared" si="3"/>
        <v>1.0515008083960027</v>
      </c>
      <c r="D120" s="15"/>
      <c r="E120" s="96"/>
      <c r="F120" s="96"/>
      <c r="G120" s="96"/>
      <c r="H120" s="96"/>
      <c r="I120" s="16"/>
      <c r="J120" s="16"/>
    </row>
    <row r="121" spans="1:10" x14ac:dyDescent="0.3">
      <c r="A121" s="113">
        <v>0.82415930823485795</v>
      </c>
      <c r="B121" s="15">
        <f t="shared" si="2"/>
        <v>-0.14564036186937268</v>
      </c>
      <c r="C121" s="15">
        <f t="shared" si="3"/>
        <v>0.96979967010423063</v>
      </c>
      <c r="D121" s="15"/>
      <c r="E121" s="96"/>
      <c r="F121" s="96"/>
      <c r="G121" s="96"/>
      <c r="H121" s="96"/>
      <c r="I121" s="16"/>
      <c r="J121" s="16"/>
    </row>
    <row r="122" spans="1:10" x14ac:dyDescent="0.3">
      <c r="A122" s="113">
        <v>1.0252459554890656</v>
      </c>
      <c r="B122" s="15">
        <f t="shared" si="2"/>
        <v>0.13306013337378797</v>
      </c>
      <c r="C122" s="15">
        <f t="shared" si="3"/>
        <v>0.89218582211527764</v>
      </c>
      <c r="D122" s="15"/>
      <c r="E122" s="96"/>
      <c r="F122" s="96"/>
      <c r="G122" s="96"/>
      <c r="H122" s="96"/>
      <c r="I122" s="16"/>
      <c r="J122" s="16"/>
    </row>
    <row r="123" spans="1:10" x14ac:dyDescent="0.3">
      <c r="A123" s="113">
        <v>1.0194672783506462</v>
      </c>
      <c r="B123" s="15">
        <f t="shared" si="2"/>
        <v>-2.0987364232546435E-2</v>
      </c>
      <c r="C123" s="15">
        <f t="shared" si="3"/>
        <v>1.0404546425831926</v>
      </c>
      <c r="D123" s="15"/>
      <c r="E123" s="96"/>
      <c r="F123" s="96"/>
      <c r="G123" s="96"/>
      <c r="H123" s="96"/>
      <c r="I123" s="16"/>
      <c r="J123" s="16"/>
    </row>
    <row r="124" spans="1:10" x14ac:dyDescent="0.3">
      <c r="A124" s="113">
        <v>0.92367137537997834</v>
      </c>
      <c r="B124" s="15">
        <f t="shared" si="2"/>
        <v>-9.1150675709491535E-2</v>
      </c>
      <c r="C124" s="15">
        <f t="shared" si="3"/>
        <v>1.0148220510894699</v>
      </c>
      <c r="D124" s="15"/>
      <c r="E124" s="96"/>
      <c r="F124" s="96"/>
      <c r="G124" s="96"/>
      <c r="H124" s="96"/>
      <c r="I124" s="16"/>
      <c r="J124" s="16"/>
    </row>
    <row r="125" spans="1:10" x14ac:dyDescent="0.3">
      <c r="A125" s="113">
        <v>1.0004113691107825</v>
      </c>
      <c r="B125" s="15">
        <f t="shared" si="2"/>
        <v>4.7061134381891634E-2</v>
      </c>
      <c r="C125" s="15">
        <f t="shared" si="3"/>
        <v>0.95335023472889091</v>
      </c>
      <c r="D125" s="15"/>
      <c r="E125" s="96"/>
      <c r="F125" s="96"/>
      <c r="G125" s="96"/>
      <c r="H125" s="96"/>
      <c r="I125" s="16"/>
      <c r="J125" s="16"/>
    </row>
    <row r="126" spans="1:10" x14ac:dyDescent="0.3">
      <c r="A126" s="113">
        <v>0.99106607045282402</v>
      </c>
      <c r="B126" s="15">
        <f t="shared" si="2"/>
        <v>-2.3528850685915037E-2</v>
      </c>
      <c r="C126" s="15">
        <f t="shared" si="3"/>
        <v>1.0145949211387391</v>
      </c>
      <c r="D126" s="15"/>
      <c r="E126" s="96"/>
      <c r="F126" s="96"/>
      <c r="G126" s="96"/>
      <c r="H126" s="96"/>
      <c r="I126" s="16"/>
      <c r="J126" s="16"/>
    </row>
    <row r="127" spans="1:10" x14ac:dyDescent="0.3">
      <c r="A127" s="113">
        <v>0.89828060340905935</v>
      </c>
      <c r="B127" s="15">
        <f t="shared" si="2"/>
        <v>-0.10098878456392835</v>
      </c>
      <c r="C127" s="15">
        <f t="shared" si="3"/>
        <v>0.9992693879729877</v>
      </c>
      <c r="D127" s="15"/>
      <c r="E127" s="96"/>
      <c r="F127" s="96"/>
      <c r="G127" s="96"/>
      <c r="H127" s="96"/>
      <c r="I127" s="16"/>
      <c r="J127" s="16"/>
    </row>
    <row r="128" spans="1:10" x14ac:dyDescent="0.3">
      <c r="A128" s="113">
        <v>0.84814142198059095</v>
      </c>
      <c r="B128" s="15">
        <f t="shared" si="2"/>
        <v>-9.0197445825886291E-2</v>
      </c>
      <c r="C128" s="15">
        <f t="shared" si="3"/>
        <v>0.93833886780647724</v>
      </c>
      <c r="D128" s="15"/>
      <c r="E128" s="96"/>
      <c r="F128" s="96"/>
      <c r="G128" s="96"/>
      <c r="H128" s="96"/>
      <c r="I128" s="16"/>
      <c r="J128" s="16"/>
    </row>
    <row r="129" spans="1:10" x14ac:dyDescent="0.3">
      <c r="A129" s="113">
        <v>0.89456526488114108</v>
      </c>
      <c r="B129" s="15">
        <f t="shared" si="2"/>
        <v>-1.8552943252330256E-2</v>
      </c>
      <c r="C129" s="15">
        <f t="shared" si="3"/>
        <v>0.91311820813347133</v>
      </c>
      <c r="D129" s="15"/>
      <c r="E129" s="96"/>
      <c r="F129" s="96"/>
      <c r="G129" s="96"/>
      <c r="H129" s="96"/>
      <c r="I129" s="16"/>
      <c r="J129" s="16"/>
    </row>
    <row r="130" spans="1:10" x14ac:dyDescent="0.3">
      <c r="A130" s="113">
        <v>0.87290815445808434</v>
      </c>
      <c r="B130" s="15">
        <f t="shared" si="2"/>
        <v>-7.5508766117556081E-2</v>
      </c>
      <c r="C130" s="15">
        <f t="shared" si="3"/>
        <v>0.94841692057564042</v>
      </c>
      <c r="D130" s="15"/>
      <c r="E130" s="96"/>
      <c r="F130" s="96"/>
      <c r="G130" s="96"/>
      <c r="H130" s="96"/>
      <c r="I130" s="16"/>
      <c r="J130" s="16"/>
    </row>
    <row r="131" spans="1:10" x14ac:dyDescent="0.3">
      <c r="A131" s="113">
        <v>1.0133067340827875</v>
      </c>
      <c r="B131" s="15">
        <f t="shared" si="2"/>
        <v>8.4800865572548734E-2</v>
      </c>
      <c r="C131" s="15">
        <f t="shared" si="3"/>
        <v>0.92850586851023875</v>
      </c>
      <c r="D131" s="15"/>
      <c r="E131" s="96"/>
      <c r="F131" s="96"/>
      <c r="G131" s="96"/>
      <c r="H131" s="96"/>
      <c r="I131" s="16"/>
      <c r="J131" s="16"/>
    </row>
    <row r="132" spans="1:10" x14ac:dyDescent="0.3">
      <c r="A132" s="113">
        <v>0.91291291990979673</v>
      </c>
      <c r="B132" s="15">
        <f t="shared" ref="B132:B191" si="4">A132-($J$7+$J$2*A131-$J$3*B131)</f>
        <v>-0.11409766394215892</v>
      </c>
      <c r="C132" s="15">
        <f t="shared" ref="C132:C191" si="5">$J$7+$J$2*A131-$J$3*B131</f>
        <v>1.0270105838519556</v>
      </c>
      <c r="D132" s="15"/>
      <c r="E132" s="96"/>
      <c r="F132" s="96"/>
      <c r="G132" s="96"/>
      <c r="H132" s="96"/>
      <c r="I132" s="16"/>
      <c r="J132" s="16"/>
    </row>
    <row r="133" spans="1:10" x14ac:dyDescent="0.3">
      <c r="A133" s="113">
        <v>1.0161124579583785</v>
      </c>
      <c r="B133" s="15">
        <f t="shared" si="4"/>
        <v>7.1870866297439662E-2</v>
      </c>
      <c r="C133" s="15">
        <f t="shared" si="5"/>
        <v>0.94424159166093879</v>
      </c>
      <c r="D133" s="15"/>
      <c r="E133" s="96"/>
      <c r="F133" s="96"/>
      <c r="G133" s="96"/>
      <c r="H133" s="96"/>
      <c r="I133" s="16"/>
      <c r="J133" s="16"/>
    </row>
    <row r="134" spans="1:10" x14ac:dyDescent="0.3">
      <c r="A134" s="113">
        <v>1.0860128350555645</v>
      </c>
      <c r="B134" s="15">
        <f t="shared" si="4"/>
        <v>5.9394783034029341E-2</v>
      </c>
      <c r="C134" s="15">
        <f t="shared" si="5"/>
        <v>1.0266180520215351</v>
      </c>
      <c r="D134" s="15"/>
      <c r="E134" s="96"/>
      <c r="F134" s="96"/>
      <c r="G134" s="96"/>
      <c r="H134" s="96"/>
      <c r="I134" s="16"/>
      <c r="J134" s="16"/>
    </row>
    <row r="135" spans="1:10" x14ac:dyDescent="0.3">
      <c r="A135" s="113">
        <v>1.1867964620393181</v>
      </c>
      <c r="B135" s="15">
        <f t="shared" si="4"/>
        <v>0.12464174220332747</v>
      </c>
      <c r="C135" s="15">
        <f t="shared" si="5"/>
        <v>1.0621547198359906</v>
      </c>
      <c r="D135" s="15"/>
      <c r="E135" s="96"/>
      <c r="F135" s="96"/>
      <c r="G135" s="96"/>
      <c r="H135" s="96"/>
      <c r="I135" s="16"/>
      <c r="J135" s="16"/>
    </row>
    <row r="136" spans="1:10" x14ac:dyDescent="0.3">
      <c r="A136" s="113">
        <v>1.231027886581348</v>
      </c>
      <c r="B136" s="15">
        <f t="shared" si="4"/>
        <v>0.1054548369239412</v>
      </c>
      <c r="C136" s="15">
        <f t="shared" si="5"/>
        <v>1.1255730496574068</v>
      </c>
      <c r="D136" s="15"/>
      <c r="E136" s="96"/>
      <c r="F136" s="96"/>
      <c r="G136" s="96"/>
      <c r="H136" s="96"/>
      <c r="I136" s="16"/>
      <c r="J136" s="16"/>
    </row>
    <row r="137" spans="1:10" x14ac:dyDescent="0.3">
      <c r="A137" s="113">
        <v>1.183920257148074</v>
      </c>
      <c r="B137" s="15">
        <f t="shared" si="4"/>
        <v>3.7512939243593779E-2</v>
      </c>
      <c r="C137" s="15">
        <f t="shared" si="5"/>
        <v>1.1464073179044802</v>
      </c>
      <c r="D137" s="15"/>
      <c r="E137" s="96"/>
      <c r="F137" s="96"/>
      <c r="G137" s="96"/>
      <c r="H137" s="96"/>
      <c r="I137" s="16"/>
      <c r="J137" s="16"/>
    </row>
    <row r="138" spans="1:10" x14ac:dyDescent="0.3">
      <c r="A138" s="113">
        <v>1.1478386998956189</v>
      </c>
      <c r="B138" s="15">
        <f t="shared" si="4"/>
        <v>3.6553733584722359E-2</v>
      </c>
      <c r="C138" s="15">
        <f t="shared" si="5"/>
        <v>1.1112849663108966</v>
      </c>
      <c r="D138" s="15"/>
      <c r="E138" s="96"/>
      <c r="F138" s="96"/>
      <c r="G138" s="96"/>
      <c r="H138" s="96"/>
      <c r="I138" s="16"/>
      <c r="J138" s="16"/>
    </row>
    <row r="139" spans="1:10" x14ac:dyDescent="0.3">
      <c r="A139" s="113">
        <v>1.210441546220995</v>
      </c>
      <c r="B139" s="15">
        <f t="shared" si="4"/>
        <v>0.11858291128047793</v>
      </c>
      <c r="C139" s="15">
        <f t="shared" si="5"/>
        <v>1.091858634940517</v>
      </c>
      <c r="D139" s="15"/>
      <c r="E139" s="96"/>
      <c r="F139" s="96"/>
      <c r="G139" s="96"/>
      <c r="H139" s="96"/>
      <c r="I139" s="16"/>
      <c r="J139" s="16"/>
    </row>
    <row r="140" spans="1:10" x14ac:dyDescent="0.3">
      <c r="A140" s="113">
        <v>1.1280164518342524</v>
      </c>
      <c r="B140" s="15">
        <f t="shared" si="4"/>
        <v>-9.3084651859456358E-3</v>
      </c>
      <c r="C140" s="15">
        <f t="shared" si="5"/>
        <v>1.137324917020198</v>
      </c>
      <c r="D140" s="15"/>
      <c r="E140" s="96"/>
      <c r="F140" s="96"/>
      <c r="G140" s="96"/>
      <c r="H140" s="96"/>
      <c r="I140" s="16"/>
      <c r="J140" s="16"/>
    </row>
    <row r="141" spans="1:10" x14ac:dyDescent="0.3">
      <c r="A141" s="113">
        <v>1.1425758521747884</v>
      </c>
      <c r="B141" s="15">
        <f t="shared" si="4"/>
        <v>6.8024038433664336E-2</v>
      </c>
      <c r="C141" s="15">
        <f t="shared" si="5"/>
        <v>1.0745518137411241</v>
      </c>
      <c r="D141" s="15"/>
      <c r="E141" s="96"/>
      <c r="F141" s="96"/>
      <c r="G141" s="96"/>
      <c r="H141" s="96"/>
      <c r="I141" s="16"/>
      <c r="J141" s="16"/>
    </row>
    <row r="142" spans="1:10" x14ac:dyDescent="0.3">
      <c r="A142" s="113">
        <v>0.96897994490495165</v>
      </c>
      <c r="B142" s="15">
        <f t="shared" si="4"/>
        <v>-0.12467111507802109</v>
      </c>
      <c r="C142" s="15">
        <f t="shared" si="5"/>
        <v>1.0936510599829727</v>
      </c>
      <c r="D142" s="15"/>
      <c r="E142" s="96"/>
      <c r="F142" s="96"/>
      <c r="G142" s="96"/>
      <c r="H142" s="96"/>
      <c r="I142" s="16"/>
      <c r="J142" s="16"/>
    </row>
    <row r="143" spans="1:10" x14ac:dyDescent="0.3">
      <c r="A143" s="113">
        <v>0.88152551382143507</v>
      </c>
      <c r="B143" s="15">
        <f t="shared" si="4"/>
        <v>-9.1137116374361393E-2</v>
      </c>
      <c r="C143" s="15">
        <f t="shared" si="5"/>
        <v>0.97266263019579646</v>
      </c>
      <c r="D143" s="15"/>
      <c r="E143" s="96"/>
      <c r="F143" s="96"/>
      <c r="G143" s="96"/>
      <c r="H143" s="96"/>
      <c r="I143" s="16"/>
      <c r="J143" s="16"/>
    </row>
    <row r="144" spans="1:10" x14ac:dyDescent="0.3">
      <c r="A144" s="113">
        <v>1.0134008024782233</v>
      </c>
      <c r="B144" s="15">
        <f t="shared" si="4"/>
        <v>8.2575973515657153E-2</v>
      </c>
      <c r="C144" s="15">
        <f t="shared" si="5"/>
        <v>0.93082482896256613</v>
      </c>
      <c r="D144" s="15"/>
      <c r="E144" s="96"/>
      <c r="F144" s="96"/>
      <c r="G144" s="96"/>
      <c r="H144" s="96"/>
      <c r="I144" s="16"/>
      <c r="J144" s="16"/>
    </row>
    <row r="145" spans="1:10" x14ac:dyDescent="0.3">
      <c r="A145" s="113">
        <v>1.092818479624496</v>
      </c>
      <c r="B145" s="15">
        <f t="shared" si="4"/>
        <v>6.6083213464384283E-2</v>
      </c>
      <c r="C145" s="15">
        <f t="shared" si="5"/>
        <v>1.0267352661601117</v>
      </c>
      <c r="D145" s="15"/>
      <c r="E145" s="96"/>
      <c r="F145" s="96"/>
      <c r="G145" s="96"/>
      <c r="H145" s="96"/>
      <c r="I145" s="16"/>
      <c r="J145" s="16"/>
    </row>
    <row r="146" spans="1:10" x14ac:dyDescent="0.3">
      <c r="A146" s="113">
        <v>0.92158530884073286</v>
      </c>
      <c r="B146" s="15">
        <f t="shared" si="4"/>
        <v>-0.14518590443390522</v>
      </c>
      <c r="C146" s="15">
        <f t="shared" si="5"/>
        <v>1.0667712132746381</v>
      </c>
      <c r="D146" s="15"/>
      <c r="E146" s="96"/>
      <c r="F146" s="96"/>
      <c r="G146" s="96"/>
      <c r="H146" s="96"/>
      <c r="I146" s="16"/>
      <c r="J146" s="16"/>
    </row>
    <row r="147" spans="1:10" x14ac:dyDescent="0.3">
      <c r="A147" s="113">
        <v>0.9531519444084644</v>
      </c>
      <c r="B147" s="15">
        <f t="shared" si="4"/>
        <v>8.8244308770851765E-3</v>
      </c>
      <c r="C147" s="15">
        <f t="shared" si="5"/>
        <v>0.94432751353137923</v>
      </c>
      <c r="D147" s="15"/>
      <c r="E147" s="96"/>
      <c r="F147" s="96"/>
      <c r="G147" s="96"/>
      <c r="H147" s="96"/>
      <c r="I147" s="16"/>
      <c r="J147" s="16"/>
    </row>
    <row r="148" spans="1:10" x14ac:dyDescent="0.3">
      <c r="A148" s="113">
        <v>1.0217360251906413</v>
      </c>
      <c r="B148" s="15">
        <f t="shared" si="4"/>
        <v>3.7997433520185031E-2</v>
      </c>
      <c r="C148" s="15">
        <f t="shared" si="5"/>
        <v>0.9837385916704563</v>
      </c>
      <c r="D148" s="15"/>
      <c r="E148" s="96"/>
      <c r="F148" s="96"/>
      <c r="G148" s="96"/>
      <c r="H148" s="96"/>
      <c r="I148" s="16"/>
      <c r="J148" s="16"/>
    </row>
    <row r="149" spans="1:10" x14ac:dyDescent="0.3">
      <c r="A149" s="113">
        <v>1.0632027408427547</v>
      </c>
      <c r="B149" s="15">
        <f t="shared" si="4"/>
        <v>3.8535987470083688E-2</v>
      </c>
      <c r="C149" s="15">
        <f t="shared" si="5"/>
        <v>1.024666753372671</v>
      </c>
      <c r="D149" s="15"/>
      <c r="E149" s="96"/>
      <c r="F149" s="96"/>
      <c r="G149" s="96"/>
      <c r="H149" s="96"/>
      <c r="I149" s="16"/>
      <c r="J149" s="16"/>
    </row>
    <row r="150" spans="1:10" x14ac:dyDescent="0.3">
      <c r="A150" s="113">
        <v>1.1081329248924341</v>
      </c>
      <c r="B150" s="15">
        <f t="shared" si="4"/>
        <v>6.1222978003513617E-2</v>
      </c>
      <c r="C150" s="15">
        <f t="shared" si="5"/>
        <v>1.0469099468889205</v>
      </c>
      <c r="D150" s="15"/>
      <c r="E150" s="96"/>
      <c r="F150" s="96"/>
      <c r="G150" s="96"/>
      <c r="H150" s="96"/>
      <c r="I150" s="16"/>
      <c r="J150" s="16"/>
    </row>
    <row r="151" spans="1:10" x14ac:dyDescent="0.3">
      <c r="A151" s="113">
        <v>1.101398628111145</v>
      </c>
      <c r="B151" s="15">
        <f t="shared" si="4"/>
        <v>2.7152951891361798E-2</v>
      </c>
      <c r="C151" s="15">
        <f t="shared" si="5"/>
        <v>1.0742456762197832</v>
      </c>
      <c r="D151" s="15"/>
      <c r="E151" s="96"/>
      <c r="F151" s="96"/>
      <c r="G151" s="96"/>
      <c r="H151" s="96"/>
      <c r="I151" s="16"/>
      <c r="J151" s="16"/>
    </row>
    <row r="152" spans="1:10" x14ac:dyDescent="0.3">
      <c r="A152" s="113">
        <v>1.1611228200482628</v>
      </c>
      <c r="B152" s="15">
        <f t="shared" si="4"/>
        <v>9.546261615135454E-2</v>
      </c>
      <c r="C152" s="15">
        <f t="shared" si="5"/>
        <v>1.0656602038969083</v>
      </c>
      <c r="D152" s="15"/>
      <c r="E152" s="96"/>
      <c r="F152" s="96"/>
      <c r="G152" s="96"/>
      <c r="H152" s="96"/>
      <c r="I152" s="16"/>
      <c r="J152" s="16"/>
    </row>
    <row r="153" spans="1:10" x14ac:dyDescent="0.3">
      <c r="A153" s="113">
        <v>1.1298604300806812</v>
      </c>
      <c r="B153" s="15">
        <f t="shared" si="4"/>
        <v>2.2280373882051396E-2</v>
      </c>
      <c r="C153" s="15">
        <f t="shared" si="5"/>
        <v>1.1075800561986298</v>
      </c>
      <c r="D153" s="15"/>
      <c r="E153" s="96"/>
      <c r="F153" s="96"/>
      <c r="G153" s="96"/>
      <c r="H153" s="96"/>
      <c r="I153" s="16"/>
      <c r="J153" s="16"/>
    </row>
    <row r="154" spans="1:10" x14ac:dyDescent="0.3">
      <c r="A154" s="113">
        <v>1.1895477925734514</v>
      </c>
      <c r="B154" s="15">
        <f t="shared" si="4"/>
        <v>0.10938753659672917</v>
      </c>
      <c r="C154" s="15">
        <f t="shared" si="5"/>
        <v>1.0801602559767223</v>
      </c>
      <c r="D154" s="15"/>
      <c r="E154" s="96"/>
      <c r="F154" s="96"/>
      <c r="G154" s="96"/>
      <c r="H154" s="96"/>
      <c r="I154" s="16"/>
      <c r="J154" s="16"/>
    </row>
    <row r="155" spans="1:10" x14ac:dyDescent="0.3">
      <c r="A155" s="113">
        <v>1.1239234581331026</v>
      </c>
      <c r="B155" s="15">
        <f t="shared" si="4"/>
        <v>-8.8785371356769893E-4</v>
      </c>
      <c r="C155" s="15">
        <f t="shared" si="5"/>
        <v>1.1248113118466703</v>
      </c>
      <c r="D155" s="15"/>
      <c r="E155" s="96"/>
      <c r="F155" s="96"/>
      <c r="G155" s="96"/>
      <c r="H155" s="96"/>
      <c r="I155" s="16"/>
      <c r="J155" s="16"/>
    </row>
    <row r="156" spans="1:10" x14ac:dyDescent="0.3">
      <c r="A156" s="113">
        <v>1.12379520605759</v>
      </c>
      <c r="B156" s="15">
        <f t="shared" si="4"/>
        <v>5.0198838261873879E-2</v>
      </c>
      <c r="C156" s="15">
        <f t="shared" si="5"/>
        <v>1.0735963677957161</v>
      </c>
      <c r="D156" s="15"/>
      <c r="E156" s="96"/>
      <c r="F156" s="96"/>
      <c r="G156" s="96"/>
      <c r="H156" s="96"/>
      <c r="I156" s="16"/>
      <c r="J156" s="16"/>
    </row>
    <row r="157" spans="1:10" x14ac:dyDescent="0.3">
      <c r="A157" s="113">
        <v>1.1791834778999419</v>
      </c>
      <c r="B157" s="15">
        <f t="shared" si="4"/>
        <v>9.8179463450612348E-2</v>
      </c>
      <c r="C157" s="15">
        <f t="shared" si="5"/>
        <v>1.0810040144493296</v>
      </c>
      <c r="D157" s="15"/>
      <c r="E157" s="96"/>
      <c r="F157" s="96"/>
      <c r="G157" s="96"/>
      <c r="H157" s="96"/>
      <c r="I157" s="16"/>
      <c r="J157" s="16"/>
    </row>
    <row r="158" spans="1:10" x14ac:dyDescent="0.3">
      <c r="A158" s="113">
        <v>1.1287454206065561</v>
      </c>
      <c r="B158" s="15">
        <f t="shared" si="4"/>
        <v>1.1114167179107071E-2</v>
      </c>
      <c r="C158" s="15">
        <f t="shared" si="5"/>
        <v>1.1176312534274491</v>
      </c>
      <c r="D158" s="15"/>
      <c r="E158" s="96"/>
      <c r="F158" s="96"/>
      <c r="G158" s="96"/>
      <c r="H158" s="96"/>
      <c r="I158" s="16"/>
      <c r="J158" s="16"/>
    </row>
    <row r="159" spans="1:10" x14ac:dyDescent="0.3">
      <c r="A159" s="113">
        <v>0.99131801515569684</v>
      </c>
      <c r="B159" s="15">
        <f t="shared" si="4"/>
        <v>-8.6612156634452653E-2</v>
      </c>
      <c r="C159" s="15">
        <f t="shared" si="5"/>
        <v>1.0779301717901495</v>
      </c>
      <c r="D159" s="15"/>
      <c r="E159" s="96"/>
      <c r="F159" s="96"/>
      <c r="G159" s="96"/>
      <c r="H159" s="96"/>
      <c r="I159" s="16"/>
      <c r="J159" s="16"/>
    </row>
    <row r="160" spans="1:10" x14ac:dyDescent="0.3">
      <c r="A160" s="113">
        <v>0.96221120732138843</v>
      </c>
      <c r="B160" s="15">
        <f t="shared" si="4"/>
        <v>-2.7961024038215987E-2</v>
      </c>
      <c r="C160" s="15">
        <f t="shared" si="5"/>
        <v>0.99017223135960442</v>
      </c>
      <c r="D160" s="15"/>
      <c r="E160" s="96"/>
      <c r="F160" s="96"/>
      <c r="G160" s="96"/>
      <c r="H160" s="96"/>
      <c r="I160" s="16"/>
      <c r="J160" s="16"/>
    </row>
    <row r="161" spans="1:10" x14ac:dyDescent="0.3">
      <c r="A161" s="113">
        <v>0.89675340835803929</v>
      </c>
      <c r="B161" s="15">
        <f t="shared" si="4"/>
        <v>-8.644414368580644E-2</v>
      </c>
      <c r="C161" s="15">
        <f t="shared" si="5"/>
        <v>0.98319755204384573</v>
      </c>
      <c r="D161" s="15"/>
      <c r="E161" s="96"/>
      <c r="F161" s="96"/>
      <c r="G161" s="96"/>
      <c r="H161" s="96"/>
      <c r="I161" s="16"/>
      <c r="J161" s="16"/>
    </row>
    <row r="162" spans="1:10" x14ac:dyDescent="0.3">
      <c r="A162" s="113">
        <v>1.0587784276842047</v>
      </c>
      <c r="B162" s="15">
        <f t="shared" si="4"/>
        <v>0.11912734934047775</v>
      </c>
      <c r="C162" s="15">
        <f t="shared" si="5"/>
        <v>0.93965107834372696</v>
      </c>
      <c r="D162" s="15"/>
      <c r="E162" s="96"/>
      <c r="F162" s="96"/>
      <c r="G162" s="96"/>
      <c r="H162" s="96"/>
      <c r="I162" s="16"/>
      <c r="J162" s="16"/>
    </row>
    <row r="163" spans="1:10" x14ac:dyDescent="0.3">
      <c r="A163" s="113">
        <v>1.0247947966238513</v>
      </c>
      <c r="B163" s="15">
        <f t="shared" si="4"/>
        <v>-3.1544321571708167E-2</v>
      </c>
      <c r="C163" s="15">
        <f t="shared" si="5"/>
        <v>1.0563391181955595</v>
      </c>
      <c r="D163" s="15"/>
      <c r="E163" s="96"/>
      <c r="F163" s="96"/>
      <c r="G163" s="96"/>
      <c r="H163" s="96"/>
      <c r="I163" s="16"/>
      <c r="J163" s="16"/>
    </row>
    <row r="164" spans="1:10" x14ac:dyDescent="0.3">
      <c r="A164" s="113">
        <v>0.93852571212863189</v>
      </c>
      <c r="B164" s="15">
        <f t="shared" si="4"/>
        <v>-7.7599010745435182E-2</v>
      </c>
      <c r="C164" s="15">
        <f t="shared" si="5"/>
        <v>1.0161247228740671</v>
      </c>
      <c r="D164" s="15"/>
      <c r="E164" s="96"/>
      <c r="F164" s="96"/>
      <c r="G164" s="96"/>
      <c r="H164" s="96"/>
      <c r="I164" s="16"/>
      <c r="J164" s="16"/>
    </row>
    <row r="165" spans="1:10" x14ac:dyDescent="0.3">
      <c r="A165" s="113">
        <v>1.0688942425536236</v>
      </c>
      <c r="B165" s="15">
        <f t="shared" si="4"/>
        <v>0.10562101798148771</v>
      </c>
      <c r="C165" s="15">
        <f t="shared" si="5"/>
        <v>0.96327322457213593</v>
      </c>
      <c r="D165" s="15"/>
      <c r="E165" s="96"/>
      <c r="F165" s="96"/>
      <c r="G165" s="96"/>
      <c r="H165" s="96"/>
      <c r="I165" s="16"/>
      <c r="J165" s="16"/>
    </row>
    <row r="166" spans="1:10" x14ac:dyDescent="0.3">
      <c r="A166" s="113">
        <v>0.99246456130235039</v>
      </c>
      <c r="B166" s="15">
        <f t="shared" si="4"/>
        <v>-6.7305000395636361E-2</v>
      </c>
      <c r="C166" s="15">
        <f t="shared" si="5"/>
        <v>1.0597695616979868</v>
      </c>
      <c r="D166" s="15"/>
      <c r="E166" s="96"/>
      <c r="F166" s="96"/>
      <c r="G166" s="96"/>
      <c r="H166" s="96"/>
      <c r="I166" s="16"/>
      <c r="J166" s="16"/>
    </row>
    <row r="167" spans="1:10" x14ac:dyDescent="0.3">
      <c r="A167" s="113">
        <v>0.88568561717952399</v>
      </c>
      <c r="B167" s="15">
        <f t="shared" si="4"/>
        <v>-0.10792492903124307</v>
      </c>
      <c r="C167" s="15">
        <f t="shared" si="5"/>
        <v>0.99361054621076705</v>
      </c>
      <c r="D167" s="15"/>
      <c r="E167" s="96"/>
      <c r="F167" s="96"/>
      <c r="G167" s="96"/>
      <c r="H167" s="96"/>
      <c r="I167" s="16"/>
      <c r="J167" s="16"/>
    </row>
    <row r="168" spans="1:10" x14ac:dyDescent="0.3">
      <c r="A168" s="113">
        <v>0.94692877700453515</v>
      </c>
      <c r="B168" s="15">
        <f t="shared" si="4"/>
        <v>1.6337115727250162E-2</v>
      </c>
      <c r="C168" s="15">
        <f t="shared" si="5"/>
        <v>0.93059166127728499</v>
      </c>
      <c r="D168" s="15"/>
      <c r="E168" s="96"/>
      <c r="F168" s="96"/>
      <c r="G168" s="96"/>
      <c r="H168" s="96"/>
      <c r="I168" s="16"/>
      <c r="J168" s="16"/>
    </row>
    <row r="169" spans="1:10" x14ac:dyDescent="0.3">
      <c r="A169" s="113">
        <v>0.9886775381050299</v>
      </c>
      <c r="B169" s="15">
        <f t="shared" si="4"/>
        <v>7.1658608520749345E-3</v>
      </c>
      <c r="C169" s="15">
        <f t="shared" si="5"/>
        <v>0.98151167725295496</v>
      </c>
      <c r="D169" s="15"/>
      <c r="E169" s="96"/>
      <c r="F169" s="96"/>
      <c r="G169" s="96"/>
      <c r="H169" s="96"/>
      <c r="I169" s="16"/>
      <c r="J169" s="16"/>
    </row>
    <row r="170" spans="1:10" x14ac:dyDescent="0.3">
      <c r="A170" s="113">
        <v>0.94988024243133928</v>
      </c>
      <c r="B170" s="15">
        <f t="shared" si="4"/>
        <v>-5.2604418338457526E-2</v>
      </c>
      <c r="C170" s="15">
        <f t="shared" si="5"/>
        <v>1.0024846607697968</v>
      </c>
      <c r="D170" s="15"/>
      <c r="E170" s="96"/>
      <c r="F170" s="96"/>
      <c r="G170" s="96"/>
      <c r="H170" s="96"/>
      <c r="I170" s="16"/>
      <c r="J170" s="16"/>
    </row>
    <row r="171" spans="1:10" x14ac:dyDescent="0.3">
      <c r="A171" s="113">
        <v>0.88033766649660095</v>
      </c>
      <c r="B171" s="15">
        <f t="shared" si="4"/>
        <v>-9.2662462477921204E-2</v>
      </c>
      <c r="C171" s="15">
        <f t="shared" si="5"/>
        <v>0.97300012897452215</v>
      </c>
      <c r="D171" s="15"/>
      <c r="E171" s="96"/>
      <c r="F171" s="96"/>
      <c r="G171" s="96"/>
      <c r="H171" s="96"/>
      <c r="I171" s="16"/>
      <c r="J171" s="16"/>
    </row>
    <row r="172" spans="1:10" x14ac:dyDescent="0.3">
      <c r="A172" s="113">
        <v>0.84997104405927715</v>
      </c>
      <c r="B172" s="15">
        <f t="shared" si="4"/>
        <v>-7.9995644181337422E-2</v>
      </c>
      <c r="C172" s="15">
        <f t="shared" si="5"/>
        <v>0.92996668824061457</v>
      </c>
      <c r="D172" s="15"/>
      <c r="E172" s="96"/>
      <c r="F172" s="96"/>
      <c r="G172" s="96"/>
      <c r="H172" s="96"/>
      <c r="I172" s="16"/>
      <c r="J172" s="16"/>
    </row>
    <row r="173" spans="1:10" x14ac:dyDescent="0.3">
      <c r="A173" s="113">
        <v>0.78895402845880724</v>
      </c>
      <c r="B173" s="15">
        <f t="shared" si="4"/>
        <v>-0.12663509725314914</v>
      </c>
      <c r="C173" s="15">
        <f t="shared" si="5"/>
        <v>0.91558912571195639</v>
      </c>
      <c r="D173" s="15"/>
      <c r="E173" s="96"/>
      <c r="F173" s="96"/>
      <c r="G173" s="96"/>
      <c r="H173" s="96"/>
      <c r="I173" s="16"/>
      <c r="J173" s="16"/>
    </row>
    <row r="174" spans="1:10" x14ac:dyDescent="0.3">
      <c r="A174" s="113">
        <v>0.89250967980513707</v>
      </c>
      <c r="B174" s="15">
        <f t="shared" si="4"/>
        <v>1.6360142000575562E-2</v>
      </c>
      <c r="C174" s="15">
        <f t="shared" si="5"/>
        <v>0.87614953780456151</v>
      </c>
      <c r="D174" s="15"/>
      <c r="E174" s="96"/>
      <c r="F174" s="96"/>
      <c r="G174" s="96"/>
      <c r="H174" s="96"/>
      <c r="I174" s="16"/>
      <c r="J174" s="16"/>
    </row>
    <row r="175" spans="1:10" x14ac:dyDescent="0.3">
      <c r="A175" s="113">
        <v>0.83163510619792902</v>
      </c>
      <c r="B175" s="15">
        <f t="shared" si="4"/>
        <v>-0.12079238189234776</v>
      </c>
      <c r="C175" s="15">
        <f t="shared" si="5"/>
        <v>0.95242748809027677</v>
      </c>
      <c r="D175" s="15"/>
      <c r="E175" s="96"/>
      <c r="F175" s="96"/>
      <c r="G175" s="96"/>
      <c r="H175" s="96"/>
      <c r="I175" s="16"/>
      <c r="J175" s="16"/>
    </row>
    <row r="176" spans="1:10" x14ac:dyDescent="0.3">
      <c r="A176" s="113">
        <v>0.95475128687606237</v>
      </c>
      <c r="B176" s="15">
        <f t="shared" si="4"/>
        <v>5.4933237855937844E-2</v>
      </c>
      <c r="C176" s="15">
        <f t="shared" si="5"/>
        <v>0.89981804902012452</v>
      </c>
      <c r="D176" s="15"/>
      <c r="E176" s="96"/>
      <c r="F176" s="96"/>
      <c r="G176" s="96"/>
      <c r="H176" s="96"/>
      <c r="I176" s="16"/>
      <c r="J176" s="16"/>
    </row>
    <row r="177" spans="1:10" x14ac:dyDescent="0.3">
      <c r="A177" s="113">
        <v>0.96630007467990708</v>
      </c>
      <c r="B177" s="15">
        <f t="shared" si="4"/>
        <v>-2.5041099965916969E-2</v>
      </c>
      <c r="C177" s="15">
        <f t="shared" si="5"/>
        <v>0.99134117464582405</v>
      </c>
      <c r="D177" s="15"/>
      <c r="E177" s="96"/>
      <c r="F177" s="96"/>
      <c r="G177" s="96"/>
      <c r="H177" s="96"/>
      <c r="I177" s="16"/>
      <c r="J177" s="16"/>
    </row>
    <row r="178" spans="1:10" x14ac:dyDescent="0.3">
      <c r="A178" s="113">
        <v>0.92266411984155816</v>
      </c>
      <c r="B178" s="15">
        <f t="shared" si="4"/>
        <v>-6.3146284769790784E-2</v>
      </c>
      <c r="C178" s="15">
        <f t="shared" si="5"/>
        <v>0.98581040461134894</v>
      </c>
      <c r="D178" s="15"/>
      <c r="E178" s="96"/>
      <c r="F178" s="96"/>
      <c r="G178" s="96"/>
      <c r="H178" s="96"/>
      <c r="I178" s="16"/>
      <c r="J178" s="16"/>
    </row>
    <row r="179" spans="1:10" x14ac:dyDescent="0.3">
      <c r="A179" s="113">
        <v>1.0942416453442405</v>
      </c>
      <c r="B179" s="15">
        <f t="shared" si="4"/>
        <v>0.13733154195074038</v>
      </c>
      <c r="C179" s="15">
        <f t="shared" si="5"/>
        <v>0.95691010339350013</v>
      </c>
      <c r="D179" s="15"/>
      <c r="E179" s="96"/>
      <c r="F179" s="96"/>
      <c r="G179" s="96"/>
      <c r="H179" s="96"/>
      <c r="I179" s="16"/>
      <c r="J179" s="16"/>
    </row>
    <row r="180" spans="1:10" x14ac:dyDescent="0.3">
      <c r="A180" s="113">
        <v>1.0057837581598221</v>
      </c>
      <c r="B180" s="15">
        <f t="shared" si="4"/>
        <v>-7.2174872141490098E-2</v>
      </c>
      <c r="C180" s="15">
        <f t="shared" si="5"/>
        <v>1.0779586303013122</v>
      </c>
      <c r="D180" s="15"/>
      <c r="E180" s="96"/>
      <c r="F180" s="96"/>
      <c r="G180" s="96"/>
      <c r="H180" s="96"/>
      <c r="I180" s="16"/>
      <c r="J180" s="16"/>
    </row>
    <row r="181" spans="1:10" x14ac:dyDescent="0.3">
      <c r="A181" s="113">
        <v>0.8958404280235559</v>
      </c>
      <c r="B181" s="15">
        <f t="shared" si="4"/>
        <v>-0.10417669043183131</v>
      </c>
      <c r="C181" s="15">
        <f t="shared" si="5"/>
        <v>1.0000171184553872</v>
      </c>
      <c r="D181" s="15"/>
      <c r="E181" s="96"/>
      <c r="F181" s="96"/>
      <c r="G181" s="96"/>
      <c r="H181" s="96"/>
      <c r="I181" s="16"/>
      <c r="J181" s="16"/>
    </row>
    <row r="182" spans="1:10" x14ac:dyDescent="0.3">
      <c r="A182" s="113">
        <v>1.0680323098570792</v>
      </c>
      <c r="B182" s="15">
        <f t="shared" si="4"/>
        <v>0.13146426941080724</v>
      </c>
      <c r="C182" s="15">
        <f t="shared" si="5"/>
        <v>0.93656804044627195</v>
      </c>
      <c r="D182" s="15"/>
      <c r="E182" s="96"/>
      <c r="F182" s="96"/>
      <c r="G182" s="96"/>
      <c r="H182" s="96"/>
      <c r="I182" s="16"/>
      <c r="J182" s="16"/>
    </row>
    <row r="183" spans="1:10" x14ac:dyDescent="0.3">
      <c r="A183" s="113">
        <v>1.0087774933144615</v>
      </c>
      <c r="B183" s="15">
        <f t="shared" si="4"/>
        <v>-5.4313345139825442E-2</v>
      </c>
      <c r="C183" s="15">
        <f t="shared" si="5"/>
        <v>1.063090838454287</v>
      </c>
      <c r="D183" s="15"/>
      <c r="E183" s="96"/>
      <c r="F183" s="96"/>
      <c r="G183" s="96"/>
      <c r="H183" s="96"/>
      <c r="I183" s="16"/>
      <c r="J183" s="16"/>
    </row>
    <row r="184" spans="1:10" x14ac:dyDescent="0.3">
      <c r="A184" s="113">
        <v>1.151841820896454</v>
      </c>
      <c r="B184" s="15">
        <f t="shared" si="4"/>
        <v>0.1476106046017287</v>
      </c>
      <c r="C184" s="15">
        <f t="shared" si="5"/>
        <v>1.0042312162947253</v>
      </c>
      <c r="D184" s="15"/>
      <c r="E184" s="96"/>
      <c r="F184" s="96"/>
      <c r="G184" s="96"/>
      <c r="H184" s="96"/>
      <c r="I184" s="16"/>
      <c r="J184" s="16"/>
    </row>
    <row r="185" spans="1:10" x14ac:dyDescent="0.3">
      <c r="A185" s="113">
        <v>0.9678218675570367</v>
      </c>
      <c r="B185" s="15">
        <f t="shared" si="4"/>
        <v>-0.14242891293737836</v>
      </c>
      <c r="C185" s="15">
        <f t="shared" si="5"/>
        <v>1.1102507804944151</v>
      </c>
      <c r="D185" s="15"/>
      <c r="E185" s="96"/>
      <c r="F185" s="96"/>
      <c r="G185" s="96"/>
      <c r="H185" s="96"/>
      <c r="I185" s="16"/>
      <c r="J185" s="16"/>
    </row>
    <row r="186" spans="1:10" x14ac:dyDescent="0.3">
      <c r="A186" s="113">
        <v>0.88661365457996943</v>
      </c>
      <c r="B186" s="15">
        <f t="shared" si="4"/>
        <v>-8.2831235547987547E-2</v>
      </c>
      <c r="C186" s="15">
        <f t="shared" si="5"/>
        <v>0.96944489012795698</v>
      </c>
      <c r="D186" s="15"/>
      <c r="E186" s="96"/>
      <c r="F186" s="96"/>
      <c r="G186" s="96"/>
      <c r="H186" s="96"/>
      <c r="I186" s="16"/>
      <c r="J186" s="16"/>
    </row>
    <row r="187" spans="1:10" x14ac:dyDescent="0.3">
      <c r="A187" s="113">
        <v>0.83138189785300298</v>
      </c>
      <c r="B187" s="15">
        <f t="shared" si="4"/>
        <v>-0.10337810449980123</v>
      </c>
      <c r="C187" s="15">
        <f t="shared" si="5"/>
        <v>0.93476000235280421</v>
      </c>
      <c r="D187" s="15"/>
      <c r="E187" s="96"/>
      <c r="F187" s="96"/>
      <c r="G187" s="96"/>
      <c r="H187" s="96"/>
      <c r="I187" s="16"/>
      <c r="J187" s="16"/>
    </row>
    <row r="188" spans="1:10" x14ac:dyDescent="0.3">
      <c r="A188" s="113">
        <v>0.86898573520124955</v>
      </c>
      <c r="B188" s="15">
        <f t="shared" si="4"/>
        <v>-3.3245435439804294E-2</v>
      </c>
      <c r="C188" s="15">
        <f t="shared" si="5"/>
        <v>0.90223117064105385</v>
      </c>
      <c r="D188" s="15"/>
      <c r="E188" s="96"/>
      <c r="F188" s="96"/>
      <c r="G188" s="96"/>
      <c r="H188" s="96"/>
      <c r="I188" s="16"/>
      <c r="J188" s="16"/>
    </row>
    <row r="189" spans="1:10" x14ac:dyDescent="0.3">
      <c r="A189" s="113">
        <v>0.97059058947675148</v>
      </c>
      <c r="B189" s="15">
        <f t="shared" si="4"/>
        <v>3.7996335550030347E-2</v>
      </c>
      <c r="C189" s="15">
        <f t="shared" si="5"/>
        <v>0.93259425392672113</v>
      </c>
      <c r="D189" s="15"/>
      <c r="E189" s="96"/>
      <c r="F189" s="96"/>
      <c r="G189" s="96"/>
      <c r="H189" s="96"/>
      <c r="I189" s="16"/>
      <c r="J189" s="16"/>
    </row>
    <row r="190" spans="1:10" x14ac:dyDescent="0.3">
      <c r="A190" s="113">
        <v>0.91352041030746456</v>
      </c>
      <c r="B190" s="15">
        <f t="shared" si="4"/>
        <v>-8.3808428716848238E-2</v>
      </c>
      <c r="C190" s="15">
        <f t="shared" si="5"/>
        <v>0.9973288390243128</v>
      </c>
      <c r="D190" s="15"/>
      <c r="E190" s="96"/>
      <c r="F190" s="96"/>
      <c r="G190" s="96"/>
      <c r="H190" s="96"/>
      <c r="I190" s="16"/>
      <c r="J190" s="16"/>
    </row>
    <row r="191" spans="1:10" x14ac:dyDescent="0.3">
      <c r="A191" s="113">
        <v>1.0208687955000428</v>
      </c>
      <c r="B191" s="15">
        <f t="shared" si="4"/>
        <v>7.1869865295087654E-2</v>
      </c>
      <c r="C191" s="15">
        <f t="shared" si="5"/>
        <v>0.94899893020495518</v>
      </c>
      <c r="D191" s="15"/>
      <c r="E191" s="96"/>
      <c r="F191" s="96"/>
      <c r="G191" s="96"/>
      <c r="H191" s="96"/>
      <c r="I191" s="16"/>
      <c r="J191" s="16"/>
    </row>
    <row r="192" spans="1:10" x14ac:dyDescent="0.3">
      <c r="A192" s="15"/>
      <c r="B192" s="15"/>
      <c r="C192" s="15"/>
      <c r="D192" s="15"/>
      <c r="E192" s="96"/>
      <c r="F192" s="96"/>
      <c r="G192" s="96"/>
      <c r="H192" s="96"/>
      <c r="I192" s="16"/>
      <c r="J192" s="16"/>
    </row>
    <row r="193" spans="1:10" x14ac:dyDescent="0.3">
      <c r="A193" s="15"/>
      <c r="B193" s="15"/>
      <c r="C193" s="15"/>
      <c r="D193" s="15"/>
      <c r="E193" s="96"/>
      <c r="F193" s="96"/>
      <c r="G193" s="96"/>
      <c r="H193" s="96"/>
      <c r="I193" s="16"/>
      <c r="J193" s="16"/>
    </row>
    <row r="194" spans="1:10" x14ac:dyDescent="0.3">
      <c r="A194" s="15"/>
      <c r="B194" s="15"/>
      <c r="C194" s="15"/>
      <c r="D194" s="15"/>
      <c r="E194" s="96"/>
      <c r="F194" s="96"/>
      <c r="G194" s="96"/>
      <c r="H194" s="96"/>
      <c r="I194" s="16"/>
      <c r="J194" s="16"/>
    </row>
    <row r="195" spans="1:10" x14ac:dyDescent="0.3">
      <c r="A195" s="15"/>
      <c r="B195" s="15"/>
      <c r="C195" s="15"/>
      <c r="D195" s="15"/>
      <c r="E195" s="96"/>
      <c r="F195" s="96"/>
      <c r="G195" s="96"/>
      <c r="H195" s="96"/>
      <c r="I195" s="16"/>
      <c r="J195" s="16"/>
    </row>
    <row r="196" spans="1:10" x14ac:dyDescent="0.3">
      <c r="A196" s="15"/>
      <c r="B196" s="15"/>
      <c r="C196" s="15"/>
      <c r="D196" s="15"/>
      <c r="E196" s="96"/>
      <c r="F196" s="96"/>
      <c r="G196" s="96"/>
      <c r="H196" s="96"/>
      <c r="I196" s="16"/>
      <c r="J196" s="16"/>
    </row>
    <row r="197" spans="1:10" x14ac:dyDescent="0.3">
      <c r="A197" s="15"/>
      <c r="B197" s="15"/>
      <c r="C197" s="15"/>
      <c r="D197" s="15"/>
      <c r="E197" s="96"/>
      <c r="F197" s="96"/>
      <c r="G197" s="96"/>
      <c r="H197" s="96"/>
      <c r="I197" s="16"/>
      <c r="J197" s="16"/>
    </row>
    <row r="198" spans="1:10" x14ac:dyDescent="0.3">
      <c r="A198" s="15"/>
      <c r="B198" s="15"/>
      <c r="C198" s="15"/>
      <c r="D198" s="15"/>
      <c r="E198" s="96"/>
      <c r="F198" s="96"/>
      <c r="G198" s="96"/>
      <c r="H198" s="96"/>
      <c r="I198" s="16"/>
      <c r="J198" s="16"/>
    </row>
    <row r="199" spans="1:10" x14ac:dyDescent="0.3">
      <c r="A199" s="15"/>
      <c r="B199" s="15"/>
      <c r="C199" s="15"/>
      <c r="D199" s="15"/>
      <c r="E199" s="96"/>
      <c r="F199" s="96"/>
      <c r="G199" s="96"/>
      <c r="H199" s="96"/>
      <c r="I199" s="16"/>
      <c r="J199" s="16"/>
    </row>
    <row r="200" spans="1:10" x14ac:dyDescent="0.3">
      <c r="A200" s="15"/>
      <c r="B200" s="15"/>
      <c r="C200" s="15"/>
      <c r="D200" s="15"/>
      <c r="E200" s="96"/>
      <c r="F200" s="96"/>
      <c r="G200" s="96"/>
      <c r="H200" s="96"/>
      <c r="I200" s="16"/>
      <c r="J200" s="16"/>
    </row>
    <row r="201" spans="1:10" x14ac:dyDescent="0.3">
      <c r="A201" s="15"/>
      <c r="B201" s="15"/>
      <c r="C201" s="15"/>
      <c r="D201" s="15"/>
      <c r="E201" s="96"/>
      <c r="F201" s="96"/>
      <c r="G201" s="96"/>
      <c r="H201" s="96"/>
      <c r="I201" s="16"/>
      <c r="J201" s="16"/>
    </row>
    <row r="202" spans="1:10" x14ac:dyDescent="0.3">
      <c r="A202" s="15"/>
      <c r="B202" s="15"/>
      <c r="C202" s="15"/>
      <c r="D202" s="15"/>
      <c r="E202" s="96"/>
      <c r="F202" s="96"/>
      <c r="G202" s="96"/>
      <c r="H202" s="96"/>
      <c r="I202" s="16"/>
      <c r="J202" s="16"/>
    </row>
    <row r="203" spans="1:10" x14ac:dyDescent="0.3">
      <c r="A203" s="15"/>
      <c r="B203" s="15"/>
      <c r="C203" s="15"/>
      <c r="D203" s="15"/>
      <c r="E203" s="96"/>
      <c r="F203" s="96"/>
      <c r="G203" s="96"/>
      <c r="H203" s="96"/>
      <c r="I203" s="16"/>
      <c r="J203" s="16"/>
    </row>
    <row r="204" spans="1:10" x14ac:dyDescent="0.3">
      <c r="A204" s="15"/>
      <c r="B204" s="15"/>
      <c r="C204" s="15"/>
      <c r="D204" s="15"/>
      <c r="E204" s="96"/>
      <c r="F204" s="96"/>
      <c r="G204" s="96"/>
      <c r="H204" s="96"/>
      <c r="I204" s="16"/>
      <c r="J204" s="16"/>
    </row>
    <row r="205" spans="1:10" x14ac:dyDescent="0.3">
      <c r="A205" s="15"/>
      <c r="B205" s="15"/>
      <c r="C205" s="15"/>
      <c r="D205" s="15"/>
      <c r="E205" s="96"/>
      <c r="F205" s="96"/>
      <c r="G205" s="96"/>
      <c r="H205" s="96"/>
      <c r="I205" s="16"/>
      <c r="J205" s="16"/>
    </row>
    <row r="206" spans="1:10" x14ac:dyDescent="0.3">
      <c r="A206" s="15"/>
      <c r="B206" s="15"/>
      <c r="C206" s="15"/>
      <c r="D206" s="15"/>
      <c r="E206" s="96"/>
      <c r="F206" s="96"/>
      <c r="G206" s="96"/>
      <c r="H206" s="96"/>
      <c r="I206" s="16"/>
      <c r="J206" s="16"/>
    </row>
    <row r="207" spans="1:10" x14ac:dyDescent="0.3">
      <c r="A207" s="15"/>
      <c r="B207" s="15"/>
      <c r="C207" s="15"/>
      <c r="D207" s="15"/>
      <c r="E207" s="96"/>
      <c r="F207" s="96"/>
      <c r="G207" s="96"/>
      <c r="H207" s="96"/>
      <c r="I207" s="16"/>
      <c r="J207" s="16"/>
    </row>
    <row r="208" spans="1:10" x14ac:dyDescent="0.3">
      <c r="A208" s="15"/>
      <c r="B208" s="15"/>
      <c r="C208" s="15"/>
      <c r="D208" s="15"/>
      <c r="E208" s="96"/>
      <c r="F208" s="96"/>
      <c r="G208" s="96"/>
      <c r="H208" s="96"/>
      <c r="I208" s="16"/>
      <c r="J208" s="16"/>
    </row>
    <row r="209" spans="1:10" x14ac:dyDescent="0.3">
      <c r="A209" s="15"/>
      <c r="B209" s="15"/>
      <c r="C209" s="15"/>
      <c r="D209" s="15"/>
      <c r="E209" s="96"/>
      <c r="F209" s="96"/>
      <c r="G209" s="96"/>
      <c r="H209" s="96"/>
      <c r="I209" s="16"/>
      <c r="J209" s="16"/>
    </row>
    <row r="210" spans="1:10" x14ac:dyDescent="0.3">
      <c r="A210" s="15"/>
      <c r="B210" s="15"/>
      <c r="C210" s="15"/>
      <c r="D210" s="15"/>
      <c r="E210" s="96"/>
      <c r="F210" s="96"/>
      <c r="G210" s="96"/>
      <c r="H210" s="96"/>
      <c r="I210" s="16"/>
      <c r="J210" s="16"/>
    </row>
    <row r="211" spans="1:10" x14ac:dyDescent="0.3">
      <c r="A211" s="15"/>
      <c r="B211" s="15"/>
      <c r="C211" s="15"/>
      <c r="D211" s="15"/>
      <c r="E211" s="96"/>
      <c r="F211" s="96"/>
      <c r="G211" s="96"/>
      <c r="H211" s="96"/>
      <c r="I211" s="16"/>
      <c r="J211" s="16"/>
    </row>
    <row r="212" spans="1:10" x14ac:dyDescent="0.3">
      <c r="A212" s="15"/>
      <c r="B212" s="15"/>
      <c r="C212" s="15"/>
      <c r="D212" s="15"/>
      <c r="E212" s="96"/>
      <c r="F212" s="96"/>
      <c r="G212" s="96"/>
      <c r="H212" s="96"/>
      <c r="I212" s="16"/>
      <c r="J212" s="16"/>
    </row>
    <row r="213" spans="1:10" x14ac:dyDescent="0.3">
      <c r="A213" s="15"/>
      <c r="B213" s="15"/>
      <c r="C213" s="15"/>
      <c r="D213" s="15"/>
      <c r="E213" s="96"/>
      <c r="F213" s="96"/>
      <c r="G213" s="96"/>
      <c r="H213" s="96"/>
      <c r="I213" s="16"/>
      <c r="J213" s="16"/>
    </row>
    <row r="214" spans="1:10" x14ac:dyDescent="0.3">
      <c r="A214" s="15"/>
      <c r="B214" s="15"/>
      <c r="C214" s="15"/>
      <c r="D214" s="15"/>
      <c r="E214" s="96"/>
      <c r="F214" s="96"/>
      <c r="G214" s="96"/>
      <c r="H214" s="96"/>
      <c r="I214" s="16"/>
      <c r="J214" s="16"/>
    </row>
    <row r="215" spans="1:10" x14ac:dyDescent="0.3">
      <c r="A215" s="15"/>
      <c r="B215" s="15"/>
      <c r="C215" s="15"/>
      <c r="D215" s="15"/>
      <c r="E215" s="96"/>
      <c r="F215" s="96"/>
      <c r="G215" s="96"/>
      <c r="H215" s="96"/>
      <c r="I215" s="16"/>
      <c r="J215" s="16"/>
    </row>
    <row r="216" spans="1:10" x14ac:dyDescent="0.3">
      <c r="A216" s="15"/>
      <c r="B216" s="15"/>
      <c r="C216" s="15"/>
      <c r="D216" s="15"/>
      <c r="E216" s="96"/>
      <c r="F216" s="96"/>
      <c r="G216" s="96"/>
      <c r="H216" s="96"/>
      <c r="I216" s="16"/>
      <c r="J216" s="16"/>
    </row>
    <row r="217" spans="1:10" x14ac:dyDescent="0.3">
      <c r="A217" s="15"/>
      <c r="B217" s="15"/>
      <c r="C217" s="15"/>
      <c r="D217" s="15"/>
      <c r="E217" s="96"/>
      <c r="F217" s="96"/>
      <c r="G217" s="96"/>
      <c r="H217" s="96"/>
      <c r="I217" s="16"/>
      <c r="J217" s="16"/>
    </row>
    <row r="218" spans="1:10" x14ac:dyDescent="0.3">
      <c r="A218" s="15"/>
      <c r="B218" s="15"/>
      <c r="C218" s="15"/>
      <c r="D218" s="15"/>
      <c r="E218" s="96"/>
      <c r="F218" s="96"/>
      <c r="G218" s="96"/>
      <c r="H218" s="96"/>
      <c r="I218" s="16"/>
      <c r="J218" s="16"/>
    </row>
    <row r="219" spans="1:10" x14ac:dyDescent="0.3">
      <c r="A219" s="15"/>
      <c r="B219" s="15"/>
      <c r="C219" s="15"/>
      <c r="D219" s="15"/>
      <c r="E219" s="96"/>
      <c r="F219" s="96"/>
      <c r="G219" s="96"/>
      <c r="H219" s="96"/>
      <c r="I219" s="16"/>
      <c r="J219" s="16"/>
    </row>
    <row r="220" spans="1:10" x14ac:dyDescent="0.3">
      <c r="A220" s="15"/>
      <c r="B220" s="15"/>
      <c r="C220" s="15"/>
      <c r="D220" s="15"/>
      <c r="E220" s="96"/>
      <c r="F220" s="96"/>
      <c r="G220" s="96"/>
      <c r="H220" s="96"/>
      <c r="I220" s="16"/>
      <c r="J220" s="16"/>
    </row>
    <row r="221" spans="1:10" x14ac:dyDescent="0.3">
      <c r="A221" s="15"/>
      <c r="B221" s="15"/>
      <c r="C221" s="15"/>
      <c r="D221" s="15"/>
      <c r="E221" s="96"/>
      <c r="F221" s="96"/>
      <c r="G221" s="96"/>
      <c r="H221" s="96"/>
      <c r="I221" s="16"/>
      <c r="J221" s="16"/>
    </row>
    <row r="222" spans="1:10" x14ac:dyDescent="0.3">
      <c r="A222" s="15"/>
      <c r="B222" s="15"/>
      <c r="C222" s="15"/>
      <c r="D222" s="15"/>
      <c r="E222" s="96"/>
      <c r="F222" s="96"/>
      <c r="G222" s="96"/>
      <c r="H222" s="96"/>
      <c r="I222" s="16"/>
      <c r="J222" s="16"/>
    </row>
    <row r="223" spans="1:10" x14ac:dyDescent="0.3">
      <c r="A223" s="15"/>
      <c r="B223" s="15"/>
      <c r="C223" s="15"/>
      <c r="D223" s="15"/>
      <c r="E223" s="96"/>
      <c r="F223" s="96"/>
      <c r="G223" s="96"/>
      <c r="H223" s="96"/>
      <c r="I223" s="16"/>
      <c r="J223" s="16"/>
    </row>
    <row r="224" spans="1:10" x14ac:dyDescent="0.3">
      <c r="A224" s="15"/>
      <c r="B224" s="15"/>
      <c r="C224" s="15"/>
      <c r="D224" s="15"/>
      <c r="E224" s="96"/>
      <c r="F224" s="96"/>
      <c r="G224" s="96"/>
      <c r="H224" s="96"/>
      <c r="I224" s="16"/>
      <c r="J224" s="16"/>
    </row>
    <row r="225" spans="1:10" x14ac:dyDescent="0.3">
      <c r="A225" s="15"/>
      <c r="B225" s="15"/>
      <c r="C225" s="15"/>
      <c r="D225" s="15"/>
      <c r="E225" s="96"/>
      <c r="F225" s="96"/>
      <c r="G225" s="96"/>
      <c r="H225" s="96"/>
      <c r="I225" s="16"/>
      <c r="J225" s="16"/>
    </row>
    <row r="226" spans="1:10" x14ac:dyDescent="0.3">
      <c r="A226" s="15"/>
      <c r="B226" s="15"/>
      <c r="C226" s="15"/>
      <c r="D226" s="15"/>
      <c r="E226" s="96"/>
      <c r="F226" s="96"/>
      <c r="G226" s="96"/>
      <c r="H226" s="96"/>
      <c r="I226" s="16"/>
      <c r="J226" s="16"/>
    </row>
    <row r="227" spans="1:10" x14ac:dyDescent="0.3">
      <c r="A227" s="15"/>
      <c r="B227" s="15"/>
      <c r="C227" s="15"/>
      <c r="D227" s="15"/>
      <c r="E227" s="96"/>
      <c r="F227" s="96"/>
      <c r="G227" s="96"/>
      <c r="H227" s="96"/>
      <c r="I227" s="16"/>
      <c r="J227" s="16"/>
    </row>
    <row r="228" spans="1:10" x14ac:dyDescent="0.3">
      <c r="A228" s="15"/>
      <c r="B228" s="15"/>
      <c r="C228" s="15"/>
      <c r="D228" s="15"/>
      <c r="E228" s="96"/>
      <c r="F228" s="96"/>
      <c r="G228" s="96"/>
      <c r="H228" s="96"/>
      <c r="I228" s="16"/>
      <c r="J228" s="16"/>
    </row>
    <row r="229" spans="1:10" x14ac:dyDescent="0.3">
      <c r="A229" s="15"/>
      <c r="B229" s="15"/>
      <c r="C229" s="15"/>
      <c r="D229" s="15"/>
      <c r="E229" s="96"/>
      <c r="F229" s="96"/>
      <c r="G229" s="96"/>
      <c r="H229" s="96"/>
      <c r="I229" s="16"/>
      <c r="J229" s="16"/>
    </row>
    <row r="230" spans="1:10" x14ac:dyDescent="0.3">
      <c r="A230" s="15"/>
      <c r="B230" s="15"/>
      <c r="C230" s="15"/>
      <c r="D230" s="15"/>
      <c r="E230" s="96"/>
      <c r="F230" s="96"/>
      <c r="G230" s="96"/>
      <c r="H230" s="96"/>
      <c r="I230" s="16"/>
      <c r="J230" s="16"/>
    </row>
    <row r="231" spans="1:10" x14ac:dyDescent="0.3">
      <c r="A231" s="15"/>
      <c r="B231" s="15"/>
      <c r="C231" s="15"/>
      <c r="D231" s="15"/>
      <c r="E231" s="96"/>
      <c r="F231" s="96"/>
      <c r="G231" s="96"/>
      <c r="H231" s="96"/>
      <c r="I231" s="16"/>
      <c r="J231" s="16"/>
    </row>
    <row r="232" spans="1:10" x14ac:dyDescent="0.3">
      <c r="A232" s="15"/>
      <c r="B232" s="15"/>
      <c r="C232" s="15"/>
      <c r="D232" s="15"/>
      <c r="E232" s="96"/>
      <c r="F232" s="96"/>
      <c r="G232" s="96"/>
      <c r="H232" s="96"/>
      <c r="I232" s="16"/>
      <c r="J232" s="16"/>
    </row>
    <row r="233" spans="1:10" x14ac:dyDescent="0.3">
      <c r="A233" s="15"/>
      <c r="B233" s="15"/>
      <c r="C233" s="15"/>
      <c r="D233" s="15"/>
      <c r="E233" s="96"/>
      <c r="F233" s="96"/>
      <c r="G233" s="96"/>
      <c r="H233" s="96"/>
      <c r="I233" s="16"/>
      <c r="J233" s="16"/>
    </row>
    <row r="234" spans="1:10" x14ac:dyDescent="0.3">
      <c r="A234" s="15"/>
      <c r="B234" s="15"/>
      <c r="C234" s="15"/>
      <c r="D234" s="15"/>
      <c r="E234" s="96"/>
      <c r="F234" s="96"/>
      <c r="G234" s="96"/>
      <c r="H234" s="96"/>
      <c r="I234" s="16"/>
      <c r="J234" s="16"/>
    </row>
    <row r="235" spans="1:10" x14ac:dyDescent="0.3">
      <c r="A235" s="15"/>
      <c r="B235" s="15"/>
      <c r="C235" s="15"/>
      <c r="D235" s="15"/>
      <c r="E235" s="96"/>
      <c r="F235" s="96"/>
      <c r="G235" s="96"/>
      <c r="H235" s="96"/>
      <c r="I235" s="16"/>
      <c r="J235" s="16"/>
    </row>
    <row r="236" spans="1:10" x14ac:dyDescent="0.3">
      <c r="A236" s="15"/>
      <c r="B236" s="15"/>
      <c r="C236" s="15"/>
      <c r="D236" s="15"/>
      <c r="E236" s="96"/>
      <c r="F236" s="96"/>
      <c r="G236" s="96"/>
      <c r="H236" s="96"/>
      <c r="I236" s="16"/>
      <c r="J236" s="16"/>
    </row>
    <row r="237" spans="1:10" x14ac:dyDescent="0.3">
      <c r="A237" s="15"/>
      <c r="B237" s="15"/>
      <c r="C237" s="15"/>
      <c r="D237" s="15"/>
      <c r="E237" s="96"/>
      <c r="F237" s="96"/>
      <c r="G237" s="96"/>
      <c r="H237" s="96"/>
      <c r="I237" s="16"/>
      <c r="J237" s="16"/>
    </row>
    <row r="238" spans="1:10" x14ac:dyDescent="0.3">
      <c r="A238" s="15"/>
      <c r="B238" s="15"/>
      <c r="C238" s="15"/>
      <c r="D238" s="15"/>
      <c r="E238" s="96"/>
      <c r="F238" s="96"/>
      <c r="G238" s="96"/>
      <c r="H238" s="96"/>
      <c r="I238" s="16"/>
      <c r="J238" s="16"/>
    </row>
    <row r="239" spans="1:10" x14ac:dyDescent="0.3">
      <c r="A239" s="15"/>
      <c r="B239" s="15"/>
      <c r="C239" s="15"/>
      <c r="D239" s="15"/>
      <c r="E239" s="96"/>
      <c r="F239" s="96"/>
      <c r="G239" s="96"/>
      <c r="H239" s="96"/>
      <c r="I239" s="16"/>
      <c r="J239" s="16"/>
    </row>
    <row r="240" spans="1:10" x14ac:dyDescent="0.3">
      <c r="A240" s="15"/>
      <c r="B240" s="15"/>
      <c r="C240" s="15"/>
      <c r="D240" s="15"/>
      <c r="E240" s="96"/>
      <c r="F240" s="96"/>
      <c r="G240" s="96"/>
      <c r="H240" s="96"/>
      <c r="I240" s="16"/>
      <c r="J240" s="16"/>
    </row>
    <row r="241" spans="1:10" x14ac:dyDescent="0.3">
      <c r="A241" s="15"/>
      <c r="B241" s="15"/>
      <c r="C241" s="15"/>
      <c r="D241" s="15"/>
      <c r="E241" s="96"/>
      <c r="F241" s="96"/>
      <c r="G241" s="96"/>
      <c r="H241" s="96"/>
      <c r="I241" s="16"/>
      <c r="J241" s="16"/>
    </row>
    <row r="242" spans="1:10" x14ac:dyDescent="0.3">
      <c r="A242" s="15"/>
      <c r="B242" s="15"/>
      <c r="C242" s="15"/>
      <c r="D242" s="15"/>
      <c r="E242" s="96"/>
      <c r="F242" s="96"/>
      <c r="G242" s="96"/>
      <c r="H242" s="96"/>
      <c r="I242" s="16"/>
      <c r="J242" s="16"/>
    </row>
    <row r="243" spans="1:10" x14ac:dyDescent="0.3">
      <c r="A243" s="15"/>
      <c r="B243" s="15"/>
      <c r="C243" s="15"/>
      <c r="D243" s="15"/>
      <c r="E243" s="96"/>
      <c r="F243" s="96"/>
      <c r="G243" s="96"/>
      <c r="H243" s="96"/>
      <c r="I243" s="16"/>
      <c r="J243" s="16"/>
    </row>
    <row r="244" spans="1:10" x14ac:dyDescent="0.3">
      <c r="A244" s="15"/>
      <c r="B244" s="15"/>
      <c r="C244" s="15"/>
      <c r="D244" s="15"/>
      <c r="E244" s="96"/>
      <c r="F244" s="96"/>
      <c r="G244" s="96"/>
      <c r="H244" s="96"/>
      <c r="I244" s="16"/>
      <c r="J244" s="16"/>
    </row>
    <row r="245" spans="1:10" x14ac:dyDescent="0.3">
      <c r="A245" s="15"/>
      <c r="B245" s="15"/>
      <c r="C245" s="15"/>
      <c r="D245" s="15"/>
      <c r="E245" s="96"/>
      <c r="F245" s="96"/>
      <c r="G245" s="96"/>
      <c r="H245" s="96"/>
      <c r="I245" s="16"/>
      <c r="J245" s="16"/>
    </row>
    <row r="246" spans="1:10" x14ac:dyDescent="0.3">
      <c r="A246" s="15"/>
      <c r="B246" s="15"/>
      <c r="C246" s="15"/>
      <c r="D246" s="15"/>
      <c r="E246" s="96"/>
      <c r="F246" s="96"/>
      <c r="G246" s="96"/>
      <c r="H246" s="96"/>
      <c r="I246" s="16"/>
      <c r="J246" s="16"/>
    </row>
    <row r="247" spans="1:10" x14ac:dyDescent="0.3">
      <c r="A247" s="15"/>
      <c r="B247" s="15"/>
      <c r="C247" s="15"/>
      <c r="D247" s="15"/>
      <c r="E247" s="96"/>
      <c r="F247" s="96"/>
      <c r="G247" s="96"/>
      <c r="H247" s="96"/>
      <c r="I247" s="16"/>
      <c r="J247" s="16"/>
    </row>
    <row r="248" spans="1:10" x14ac:dyDescent="0.3">
      <c r="A248" s="15"/>
      <c r="B248" s="15"/>
      <c r="C248" s="15"/>
      <c r="D248" s="15"/>
      <c r="E248" s="96"/>
      <c r="F248" s="96"/>
      <c r="G248" s="96"/>
      <c r="H248" s="96"/>
      <c r="I248" s="16"/>
      <c r="J248" s="16"/>
    </row>
    <row r="249" spans="1:10" x14ac:dyDescent="0.3">
      <c r="A249" s="15"/>
      <c r="B249" s="15"/>
      <c r="C249" s="15"/>
      <c r="D249" s="15"/>
      <c r="E249" s="96"/>
      <c r="F249" s="96"/>
      <c r="G249" s="96"/>
      <c r="H249" s="96"/>
      <c r="I249" s="16"/>
      <c r="J249" s="16"/>
    </row>
    <row r="250" spans="1:10" x14ac:dyDescent="0.3">
      <c r="A250" s="15"/>
      <c r="B250" s="15"/>
      <c r="C250" s="15"/>
      <c r="D250" s="15"/>
      <c r="E250" s="96"/>
      <c r="F250" s="96"/>
      <c r="G250" s="96"/>
      <c r="H250" s="96"/>
      <c r="I250" s="16"/>
      <c r="J250" s="16"/>
    </row>
    <row r="251" spans="1:10" x14ac:dyDescent="0.3">
      <c r="A251" s="15"/>
      <c r="B251" s="15"/>
      <c r="C251" s="15"/>
      <c r="D251" s="15"/>
      <c r="E251" s="96"/>
      <c r="F251" s="96"/>
      <c r="G251" s="96"/>
      <c r="H251" s="96"/>
      <c r="I251" s="16"/>
      <c r="J251" s="16"/>
    </row>
    <row r="252" spans="1:10" x14ac:dyDescent="0.3">
      <c r="A252" s="15"/>
      <c r="B252" s="15"/>
      <c r="C252" s="15"/>
      <c r="D252" s="15"/>
      <c r="E252" s="96"/>
      <c r="F252" s="96"/>
      <c r="G252" s="96"/>
      <c r="H252" s="96"/>
      <c r="I252" s="16"/>
      <c r="J252" s="16"/>
    </row>
    <row r="253" spans="1:10" x14ac:dyDescent="0.3">
      <c r="A253" s="15"/>
      <c r="B253" s="15"/>
      <c r="C253" s="15"/>
      <c r="D253" s="15"/>
      <c r="E253" s="96"/>
      <c r="F253" s="96"/>
      <c r="G253" s="96"/>
      <c r="H253" s="96"/>
      <c r="I253" s="16"/>
      <c r="J253" s="16"/>
    </row>
    <row r="254" spans="1:10" x14ac:dyDescent="0.3">
      <c r="A254" s="15"/>
      <c r="B254" s="15"/>
      <c r="C254" s="15"/>
      <c r="D254" s="15"/>
      <c r="E254" s="96"/>
      <c r="F254" s="96"/>
      <c r="G254" s="96"/>
      <c r="H254" s="96"/>
      <c r="I254" s="16"/>
      <c r="J254" s="16"/>
    </row>
    <row r="255" spans="1:10" x14ac:dyDescent="0.3">
      <c r="A255" s="15"/>
      <c r="B255" s="15"/>
      <c r="C255" s="15"/>
      <c r="D255" s="15"/>
      <c r="E255" s="96"/>
      <c r="F255" s="96"/>
      <c r="G255" s="96"/>
      <c r="H255" s="96"/>
      <c r="I255" s="16"/>
      <c r="J255" s="16"/>
    </row>
    <row r="256" spans="1:10" x14ac:dyDescent="0.3">
      <c r="A256" s="15"/>
      <c r="B256" s="15"/>
      <c r="C256" s="15"/>
      <c r="D256" s="15"/>
      <c r="E256" s="96"/>
      <c r="F256" s="96"/>
      <c r="G256" s="96"/>
      <c r="H256" s="96"/>
      <c r="I256" s="16"/>
      <c r="J256" s="16"/>
    </row>
    <row r="257" spans="1:10" x14ac:dyDescent="0.3">
      <c r="A257" s="15"/>
      <c r="B257" s="15"/>
      <c r="C257" s="15"/>
      <c r="D257" s="15"/>
      <c r="E257" s="96"/>
      <c r="F257" s="96"/>
      <c r="G257" s="96"/>
      <c r="H257" s="96"/>
      <c r="I257" s="16"/>
      <c r="J257" s="16"/>
    </row>
    <row r="258" spans="1:10" x14ac:dyDescent="0.3">
      <c r="A258" s="15"/>
      <c r="B258" s="15"/>
      <c r="C258" s="15"/>
      <c r="D258" s="15"/>
      <c r="E258" s="96"/>
      <c r="F258" s="96"/>
      <c r="G258" s="96"/>
      <c r="H258" s="96"/>
      <c r="I258" s="16"/>
      <c r="J258" s="16"/>
    </row>
    <row r="259" spans="1:10" x14ac:dyDescent="0.3">
      <c r="A259" s="15"/>
      <c r="B259" s="15"/>
      <c r="C259" s="15"/>
      <c r="D259" s="15"/>
      <c r="E259" s="96"/>
      <c r="F259" s="96"/>
      <c r="G259" s="96"/>
      <c r="H259" s="96"/>
      <c r="I259" s="16"/>
      <c r="J259" s="16"/>
    </row>
    <row r="260" spans="1:10" x14ac:dyDescent="0.3">
      <c r="A260" s="15"/>
      <c r="B260" s="15"/>
      <c r="C260" s="15"/>
      <c r="D260" s="15"/>
      <c r="E260" s="96"/>
      <c r="F260" s="96"/>
      <c r="G260" s="96"/>
      <c r="H260" s="96"/>
      <c r="I260" s="16"/>
      <c r="J260" s="16"/>
    </row>
    <row r="261" spans="1:10" x14ac:dyDescent="0.3">
      <c r="A261" s="15"/>
      <c r="B261" s="15"/>
      <c r="C261" s="15"/>
      <c r="D261" s="15"/>
      <c r="E261" s="96"/>
      <c r="F261" s="96"/>
      <c r="G261" s="96"/>
      <c r="H261" s="96"/>
      <c r="I261" s="16"/>
      <c r="J261" s="16"/>
    </row>
    <row r="262" spans="1:10" x14ac:dyDescent="0.3">
      <c r="A262" s="15"/>
      <c r="B262" s="15"/>
      <c r="C262" s="15"/>
      <c r="D262" s="15"/>
      <c r="E262" s="96"/>
      <c r="F262" s="96"/>
      <c r="G262" s="96"/>
      <c r="H262" s="96"/>
      <c r="I262" s="16"/>
      <c r="J262" s="16"/>
    </row>
    <row r="263" spans="1:10" x14ac:dyDescent="0.3">
      <c r="A263" s="15"/>
      <c r="B263" s="15"/>
      <c r="C263" s="15"/>
      <c r="D263" s="15"/>
      <c r="E263" s="96"/>
      <c r="F263" s="96"/>
      <c r="G263" s="96"/>
      <c r="H263" s="96"/>
      <c r="I263" s="16"/>
      <c r="J263" s="16"/>
    </row>
    <row r="264" spans="1:10" x14ac:dyDescent="0.3">
      <c r="A264" s="15"/>
      <c r="B264" s="15"/>
      <c r="C264" s="15"/>
      <c r="D264" s="15"/>
      <c r="E264" s="96"/>
      <c r="F264" s="96"/>
      <c r="G264" s="96"/>
      <c r="H264" s="96"/>
      <c r="I264" s="16"/>
      <c r="J264" s="16"/>
    </row>
    <row r="265" spans="1:10" x14ac:dyDescent="0.3">
      <c r="A265" s="15"/>
      <c r="B265" s="15"/>
      <c r="C265" s="15"/>
      <c r="D265" s="15"/>
      <c r="E265" s="96"/>
      <c r="F265" s="96"/>
      <c r="G265" s="96"/>
      <c r="H265" s="96"/>
      <c r="I265" s="16"/>
      <c r="J265" s="16"/>
    </row>
    <row r="266" spans="1:10" x14ac:dyDescent="0.3">
      <c r="A266" s="15"/>
      <c r="B266" s="15"/>
      <c r="C266" s="15"/>
      <c r="D266" s="15"/>
      <c r="E266" s="96"/>
      <c r="F266" s="96"/>
      <c r="G266" s="96"/>
      <c r="H266" s="96"/>
      <c r="I266" s="16"/>
      <c r="J266" s="16"/>
    </row>
    <row r="267" spans="1:10" x14ac:dyDescent="0.3">
      <c r="A267" s="15"/>
      <c r="B267" s="15"/>
      <c r="C267" s="15"/>
      <c r="D267" s="15"/>
      <c r="E267" s="96"/>
      <c r="F267" s="96"/>
      <c r="G267" s="96"/>
      <c r="H267" s="96"/>
      <c r="I267" s="16"/>
      <c r="J267" s="16"/>
    </row>
    <row r="268" spans="1:10" x14ac:dyDescent="0.3">
      <c r="A268" s="15"/>
      <c r="B268" s="15"/>
      <c r="C268" s="15"/>
      <c r="D268" s="15"/>
      <c r="E268" s="96"/>
      <c r="F268" s="96"/>
      <c r="G268" s="96"/>
      <c r="H268" s="96"/>
      <c r="I268" s="16"/>
      <c r="J268" s="16"/>
    </row>
    <row r="269" spans="1:10" x14ac:dyDescent="0.3">
      <c r="A269" s="15"/>
      <c r="B269" s="15"/>
      <c r="C269" s="15"/>
      <c r="D269" s="15"/>
      <c r="E269" s="96"/>
      <c r="F269" s="96"/>
      <c r="G269" s="96"/>
      <c r="H269" s="96"/>
      <c r="I269" s="16"/>
      <c r="J269" s="16"/>
    </row>
    <row r="270" spans="1:10" x14ac:dyDescent="0.3">
      <c r="A270" s="15"/>
      <c r="B270" s="15"/>
      <c r="C270" s="15"/>
      <c r="D270" s="15"/>
      <c r="E270" s="96"/>
      <c r="F270" s="96"/>
      <c r="G270" s="96"/>
      <c r="H270" s="96"/>
      <c r="I270" s="16"/>
      <c r="J270" s="16"/>
    </row>
    <row r="271" spans="1:10" x14ac:dyDescent="0.3">
      <c r="A271" s="15"/>
      <c r="B271" s="15"/>
      <c r="C271" s="15"/>
      <c r="D271" s="15"/>
      <c r="E271" s="96"/>
      <c r="F271" s="96"/>
      <c r="G271" s="96"/>
      <c r="H271" s="96"/>
      <c r="I271" s="16"/>
      <c r="J271" s="16"/>
    </row>
    <row r="272" spans="1:10" x14ac:dyDescent="0.3">
      <c r="A272" s="15"/>
      <c r="B272" s="15"/>
      <c r="C272" s="15"/>
      <c r="D272" s="15"/>
      <c r="E272" s="96"/>
      <c r="F272" s="96"/>
      <c r="G272" s="96"/>
      <c r="H272" s="96"/>
      <c r="I272" s="16"/>
      <c r="J272" s="16"/>
    </row>
    <row r="273" spans="1:10" x14ac:dyDescent="0.3">
      <c r="A273" s="15"/>
      <c r="B273" s="15"/>
      <c r="C273" s="15"/>
      <c r="D273" s="15"/>
      <c r="E273" s="96"/>
      <c r="F273" s="96"/>
      <c r="G273" s="96"/>
      <c r="H273" s="96"/>
      <c r="I273" s="16"/>
      <c r="J273" s="16"/>
    </row>
    <row r="274" spans="1:10" x14ac:dyDescent="0.3">
      <c r="A274" s="15"/>
      <c r="B274" s="15"/>
      <c r="C274" s="15"/>
      <c r="D274" s="15"/>
      <c r="E274" s="96"/>
      <c r="F274" s="96"/>
      <c r="G274" s="96"/>
      <c r="H274" s="96"/>
      <c r="I274" s="16"/>
      <c r="J274" s="16"/>
    </row>
    <row r="275" spans="1:10" x14ac:dyDescent="0.3">
      <c r="A275" s="15"/>
      <c r="B275" s="15"/>
      <c r="C275" s="15"/>
      <c r="D275" s="15"/>
      <c r="E275" s="96"/>
      <c r="F275" s="96"/>
      <c r="G275" s="96"/>
      <c r="H275" s="96"/>
      <c r="I275" s="16"/>
      <c r="J275" s="16"/>
    </row>
    <row r="276" spans="1:10" x14ac:dyDescent="0.3">
      <c r="A276" s="15"/>
      <c r="B276" s="15"/>
      <c r="C276" s="15"/>
      <c r="D276" s="15"/>
      <c r="E276" s="96"/>
      <c r="F276" s="96"/>
      <c r="G276" s="96"/>
      <c r="H276" s="96"/>
      <c r="I276" s="16"/>
      <c r="J276" s="16"/>
    </row>
    <row r="277" spans="1:10" x14ac:dyDescent="0.3">
      <c r="A277" s="15"/>
      <c r="B277" s="15"/>
      <c r="C277" s="15"/>
      <c r="D277" s="15"/>
      <c r="E277" s="96"/>
      <c r="F277" s="96"/>
      <c r="G277" s="96"/>
      <c r="H277" s="96"/>
      <c r="I277" s="16"/>
      <c r="J277" s="16"/>
    </row>
    <row r="278" spans="1:10" x14ac:dyDescent="0.3">
      <c r="A278" s="15"/>
      <c r="B278" s="15"/>
      <c r="C278" s="15"/>
      <c r="D278" s="15"/>
      <c r="E278" s="96"/>
      <c r="F278" s="96"/>
      <c r="G278" s="96"/>
      <c r="H278" s="96"/>
      <c r="I278" s="16"/>
      <c r="J278" s="16"/>
    </row>
    <row r="279" spans="1:10" x14ac:dyDescent="0.3">
      <c r="A279" s="15"/>
      <c r="B279" s="15"/>
      <c r="C279" s="15"/>
      <c r="D279" s="15"/>
      <c r="E279" s="96"/>
      <c r="F279" s="96"/>
      <c r="G279" s="96"/>
      <c r="H279" s="96"/>
      <c r="I279" s="16"/>
      <c r="J279" s="16"/>
    </row>
    <row r="280" spans="1:10" x14ac:dyDescent="0.3">
      <c r="A280" s="15"/>
      <c r="B280" s="15"/>
      <c r="C280" s="15"/>
      <c r="D280" s="15"/>
      <c r="E280" s="96"/>
      <c r="F280" s="96"/>
      <c r="G280" s="96"/>
      <c r="H280" s="96"/>
      <c r="I280" s="16"/>
      <c r="J280" s="16"/>
    </row>
    <row r="281" spans="1:10" x14ac:dyDescent="0.3">
      <c r="A281" s="15"/>
      <c r="B281" s="15"/>
      <c r="C281" s="15"/>
      <c r="D281" s="15"/>
      <c r="E281" s="96"/>
      <c r="F281" s="96"/>
      <c r="G281" s="96"/>
      <c r="H281" s="96"/>
      <c r="I281" s="16"/>
      <c r="J281" s="16"/>
    </row>
    <row r="282" spans="1:10" x14ac:dyDescent="0.3">
      <c r="A282" s="15"/>
      <c r="B282" s="15"/>
      <c r="C282" s="15"/>
      <c r="D282" s="15"/>
      <c r="E282" s="96"/>
      <c r="F282" s="96"/>
      <c r="G282" s="96"/>
      <c r="H282" s="96"/>
      <c r="I282" s="16"/>
      <c r="J282" s="16"/>
    </row>
    <row r="283" spans="1:10" x14ac:dyDescent="0.3">
      <c r="A283" s="15"/>
      <c r="B283" s="15"/>
      <c r="C283" s="15"/>
      <c r="D283" s="15"/>
      <c r="E283" s="96"/>
      <c r="F283" s="96"/>
      <c r="G283" s="96"/>
      <c r="H283" s="96"/>
      <c r="I283" s="16"/>
      <c r="J283" s="16"/>
    </row>
    <row r="284" spans="1:10" x14ac:dyDescent="0.3">
      <c r="A284" s="15"/>
      <c r="B284" s="15"/>
      <c r="C284" s="15"/>
      <c r="D284" s="15"/>
      <c r="E284" s="96"/>
      <c r="F284" s="96"/>
      <c r="G284" s="96"/>
      <c r="H284" s="96"/>
      <c r="I284" s="16"/>
      <c r="J284" s="16"/>
    </row>
    <row r="285" spans="1:10" x14ac:dyDescent="0.3">
      <c r="A285" s="15"/>
      <c r="B285" s="15"/>
      <c r="C285" s="15"/>
      <c r="D285" s="15"/>
      <c r="E285" s="96"/>
      <c r="F285" s="96"/>
      <c r="G285" s="96"/>
      <c r="H285" s="96"/>
      <c r="I285" s="16"/>
      <c r="J285" s="16"/>
    </row>
    <row r="286" spans="1:10" x14ac:dyDescent="0.3">
      <c r="A286" s="15"/>
      <c r="B286" s="15"/>
      <c r="C286" s="15"/>
      <c r="D286" s="15"/>
      <c r="E286" s="96"/>
      <c r="F286" s="96"/>
      <c r="G286" s="96"/>
      <c r="H286" s="96"/>
      <c r="I286" s="16"/>
      <c r="J286" s="16"/>
    </row>
    <row r="287" spans="1:10" x14ac:dyDescent="0.3">
      <c r="A287" s="15"/>
      <c r="B287" s="15"/>
      <c r="C287" s="15"/>
      <c r="D287" s="15"/>
      <c r="E287" s="96"/>
      <c r="F287" s="96"/>
      <c r="G287" s="96"/>
      <c r="H287" s="96"/>
      <c r="I287" s="16"/>
      <c r="J287" s="16"/>
    </row>
    <row r="288" spans="1:10" x14ac:dyDescent="0.3">
      <c r="A288" s="15"/>
      <c r="B288" s="15"/>
      <c r="C288" s="15"/>
      <c r="D288" s="15"/>
      <c r="E288" s="96"/>
      <c r="F288" s="96"/>
      <c r="G288" s="96"/>
      <c r="H288" s="96"/>
      <c r="I288" s="16"/>
      <c r="J288" s="16"/>
    </row>
    <row r="289" spans="1:10" x14ac:dyDescent="0.3">
      <c r="A289" s="15"/>
      <c r="B289" s="15"/>
      <c r="C289" s="15"/>
      <c r="D289" s="15"/>
      <c r="E289" s="96"/>
      <c r="F289" s="96"/>
      <c r="G289" s="96"/>
      <c r="H289" s="96"/>
      <c r="I289" s="16"/>
      <c r="J289" s="16"/>
    </row>
    <row r="290" spans="1:10" x14ac:dyDescent="0.3">
      <c r="A290" s="15"/>
      <c r="B290" s="15"/>
      <c r="C290" s="15"/>
      <c r="D290" s="15"/>
      <c r="E290" s="96"/>
      <c r="F290" s="96"/>
      <c r="G290" s="96"/>
      <c r="H290" s="96"/>
      <c r="I290" s="16"/>
      <c r="J290" s="16"/>
    </row>
    <row r="291" spans="1:10" x14ac:dyDescent="0.3">
      <c r="A291" s="15"/>
      <c r="B291" s="15"/>
      <c r="C291" s="15"/>
      <c r="D291" s="15"/>
      <c r="E291" s="96"/>
      <c r="F291" s="96"/>
      <c r="G291" s="96"/>
      <c r="H291" s="96"/>
      <c r="I291" s="16"/>
      <c r="J291" s="16"/>
    </row>
    <row r="292" spans="1:10" x14ac:dyDescent="0.3">
      <c r="A292" s="15"/>
      <c r="B292" s="15"/>
      <c r="C292" s="15"/>
      <c r="D292" s="15"/>
      <c r="E292" s="96"/>
      <c r="F292" s="96"/>
      <c r="G292" s="96"/>
      <c r="H292" s="96"/>
      <c r="I292" s="16"/>
      <c r="J292" s="16"/>
    </row>
    <row r="293" spans="1:10" x14ac:dyDescent="0.3">
      <c r="A293" s="15"/>
      <c r="B293" s="15"/>
      <c r="C293" s="15"/>
      <c r="D293" s="15"/>
      <c r="E293" s="96"/>
      <c r="F293" s="96"/>
      <c r="G293" s="96"/>
      <c r="H293" s="96"/>
      <c r="I293" s="16"/>
      <c r="J293" s="16"/>
    </row>
    <row r="294" spans="1:10" x14ac:dyDescent="0.3">
      <c r="A294" s="15"/>
      <c r="B294" s="15"/>
      <c r="C294" s="15"/>
      <c r="D294" s="15"/>
      <c r="E294" s="96"/>
      <c r="F294" s="96"/>
      <c r="G294" s="96"/>
      <c r="H294" s="96"/>
      <c r="I294" s="16"/>
      <c r="J294" s="16"/>
    </row>
    <row r="295" spans="1:10" x14ac:dyDescent="0.3">
      <c r="A295" s="15"/>
      <c r="B295" s="15"/>
      <c r="C295" s="15"/>
      <c r="D295" s="15"/>
      <c r="E295" s="96"/>
      <c r="F295" s="96"/>
      <c r="G295" s="96"/>
      <c r="H295" s="96"/>
      <c r="I295" s="16"/>
      <c r="J295" s="16"/>
    </row>
    <row r="296" spans="1:10" x14ac:dyDescent="0.3">
      <c r="A296" s="15"/>
      <c r="B296" s="15"/>
      <c r="C296" s="15"/>
      <c r="D296" s="15"/>
      <c r="E296" s="96"/>
      <c r="F296" s="96"/>
      <c r="G296" s="96"/>
      <c r="H296" s="96"/>
      <c r="I296" s="16"/>
      <c r="J296" s="16"/>
    </row>
    <row r="297" spans="1:10" x14ac:dyDescent="0.3">
      <c r="A297" s="15"/>
      <c r="B297" s="15"/>
      <c r="C297" s="15"/>
      <c r="D297" s="15"/>
      <c r="E297" s="96"/>
      <c r="F297" s="96"/>
      <c r="G297" s="96"/>
      <c r="H297" s="96"/>
      <c r="I297" s="16"/>
      <c r="J297" s="16"/>
    </row>
    <row r="298" spans="1:10" x14ac:dyDescent="0.3">
      <c r="A298" s="15"/>
      <c r="B298" s="15"/>
      <c r="C298" s="15"/>
      <c r="D298" s="15"/>
      <c r="E298" s="96"/>
      <c r="F298" s="96"/>
      <c r="G298" s="96"/>
      <c r="H298" s="96"/>
      <c r="I298" s="16"/>
      <c r="J298" s="16"/>
    </row>
    <row r="299" spans="1:10" x14ac:dyDescent="0.3">
      <c r="A299" s="15"/>
      <c r="B299" s="15"/>
      <c r="C299" s="15"/>
      <c r="D299" s="15"/>
      <c r="E299" s="96"/>
      <c r="F299" s="96"/>
      <c r="G299" s="96"/>
      <c r="H299" s="96"/>
      <c r="I299" s="16"/>
      <c r="J299" s="16"/>
    </row>
    <row r="300" spans="1:10" x14ac:dyDescent="0.3">
      <c r="A300" s="15"/>
      <c r="B300" s="15"/>
      <c r="C300" s="15"/>
      <c r="D300" s="15"/>
      <c r="E300" s="96"/>
      <c r="F300" s="96"/>
      <c r="G300" s="96"/>
      <c r="H300" s="96"/>
      <c r="I300" s="16"/>
      <c r="J300" s="16"/>
    </row>
    <row r="301" spans="1:10" x14ac:dyDescent="0.3">
      <c r="A301" s="15"/>
      <c r="B301" s="15"/>
      <c r="C301" s="15"/>
      <c r="D301" s="15"/>
      <c r="E301" s="96"/>
      <c r="F301" s="96"/>
      <c r="G301" s="96"/>
      <c r="H301" s="96"/>
      <c r="I301" s="16"/>
      <c r="J301" s="16"/>
    </row>
    <row r="302" spans="1:10" x14ac:dyDescent="0.3">
      <c r="A302" s="15"/>
      <c r="B302" s="15"/>
      <c r="C302" s="15"/>
      <c r="D302" s="15"/>
      <c r="E302" s="96"/>
      <c r="F302" s="96"/>
      <c r="G302" s="96"/>
      <c r="H302" s="96"/>
      <c r="I302" s="16"/>
      <c r="J302" s="16"/>
    </row>
    <row r="303" spans="1:10" x14ac:dyDescent="0.3">
      <c r="A303" s="15"/>
      <c r="B303" s="15"/>
      <c r="C303" s="15"/>
      <c r="D303" s="15"/>
      <c r="E303" s="96"/>
      <c r="F303" s="96"/>
      <c r="G303" s="96"/>
      <c r="H303" s="96"/>
      <c r="I303" s="16"/>
      <c r="J303" s="16"/>
    </row>
    <row r="304" spans="1:10" x14ac:dyDescent="0.3">
      <c r="A304" s="15"/>
      <c r="B304" s="15"/>
      <c r="C304" s="15"/>
      <c r="D304" s="15"/>
      <c r="E304" s="96"/>
      <c r="F304" s="96"/>
      <c r="G304" s="96"/>
      <c r="H304" s="96"/>
      <c r="I304" s="16"/>
      <c r="J304" s="16"/>
    </row>
    <row r="305" spans="1:10" x14ac:dyDescent="0.3">
      <c r="A305" s="15"/>
      <c r="B305" s="15"/>
      <c r="C305" s="15"/>
      <c r="D305" s="15"/>
      <c r="E305" s="96"/>
      <c r="F305" s="96"/>
      <c r="G305" s="96"/>
      <c r="H305" s="96"/>
      <c r="I305" s="16"/>
      <c r="J305" s="16"/>
    </row>
    <row r="306" spans="1:10" x14ac:dyDescent="0.3">
      <c r="A306" s="15"/>
      <c r="B306" s="15"/>
      <c r="C306" s="15"/>
      <c r="D306" s="15"/>
      <c r="E306" s="96"/>
      <c r="F306" s="96"/>
      <c r="G306" s="96"/>
      <c r="H306" s="96"/>
      <c r="I306" s="16"/>
      <c r="J306" s="16"/>
    </row>
    <row r="307" spans="1:10" x14ac:dyDescent="0.3">
      <c r="A307" s="15"/>
      <c r="B307" s="15"/>
      <c r="C307" s="15"/>
      <c r="D307" s="15"/>
      <c r="E307" s="96"/>
      <c r="F307" s="96"/>
      <c r="G307" s="96"/>
      <c r="H307" s="96"/>
      <c r="I307" s="16"/>
      <c r="J307" s="16"/>
    </row>
    <row r="308" spans="1:10" x14ac:dyDescent="0.3">
      <c r="A308" s="15"/>
      <c r="B308" s="15"/>
      <c r="C308" s="15"/>
      <c r="D308" s="15"/>
      <c r="E308" s="96"/>
      <c r="F308" s="96"/>
      <c r="G308" s="96"/>
      <c r="H308" s="96"/>
      <c r="I308" s="16"/>
      <c r="J308" s="16"/>
    </row>
    <row r="309" spans="1:10" x14ac:dyDescent="0.3">
      <c r="A309" s="15"/>
      <c r="B309" s="15"/>
      <c r="C309" s="15"/>
      <c r="D309" s="15"/>
      <c r="E309" s="96"/>
      <c r="F309" s="96"/>
      <c r="G309" s="96"/>
      <c r="H309" s="96"/>
      <c r="I309" s="16"/>
      <c r="J309" s="16"/>
    </row>
    <row r="310" spans="1:10" x14ac:dyDescent="0.3">
      <c r="A310" s="15"/>
      <c r="B310" s="15"/>
      <c r="C310" s="15"/>
      <c r="D310" s="15"/>
      <c r="E310" s="96"/>
      <c r="F310" s="96"/>
      <c r="G310" s="96"/>
      <c r="H310" s="96"/>
      <c r="I310" s="16"/>
      <c r="J310" s="16"/>
    </row>
    <row r="311" spans="1:10" x14ac:dyDescent="0.3">
      <c r="A311" s="15"/>
      <c r="B311" s="15"/>
      <c r="C311" s="15"/>
      <c r="D311" s="15"/>
      <c r="E311" s="96"/>
      <c r="F311" s="96"/>
      <c r="G311" s="96"/>
      <c r="H311" s="96"/>
      <c r="I311" s="16"/>
      <c r="J311" s="16"/>
    </row>
    <row r="312" spans="1:10" x14ac:dyDescent="0.3">
      <c r="A312" s="15"/>
      <c r="B312" s="15"/>
      <c r="C312" s="15"/>
      <c r="D312" s="15"/>
      <c r="E312" s="96"/>
      <c r="F312" s="96"/>
      <c r="G312" s="96"/>
      <c r="H312" s="96"/>
      <c r="I312" s="16"/>
      <c r="J312" s="16"/>
    </row>
    <row r="313" spans="1:10" x14ac:dyDescent="0.3">
      <c r="A313" s="15"/>
      <c r="B313" s="15"/>
      <c r="C313" s="15"/>
      <c r="D313" s="15"/>
      <c r="E313" s="96"/>
      <c r="F313" s="96"/>
      <c r="G313" s="96"/>
      <c r="H313" s="96"/>
      <c r="I313" s="16"/>
      <c r="J313" s="16"/>
    </row>
    <row r="314" spans="1:10" x14ac:dyDescent="0.3">
      <c r="A314" s="15"/>
      <c r="B314" s="15"/>
      <c r="C314" s="15"/>
      <c r="D314" s="15"/>
      <c r="E314" s="96"/>
      <c r="F314" s="96"/>
      <c r="G314" s="96"/>
      <c r="H314" s="96"/>
      <c r="I314" s="16"/>
      <c r="J314" s="16"/>
    </row>
    <row r="315" spans="1:10" x14ac:dyDescent="0.3">
      <c r="A315" s="15"/>
      <c r="B315" s="15"/>
      <c r="C315" s="15"/>
      <c r="D315" s="15"/>
      <c r="E315" s="96"/>
      <c r="F315" s="96"/>
      <c r="G315" s="96"/>
      <c r="H315" s="96"/>
      <c r="I315" s="16"/>
      <c r="J315" s="16"/>
    </row>
    <row r="316" spans="1:10" x14ac:dyDescent="0.3">
      <c r="A316" s="15"/>
      <c r="B316" s="15"/>
      <c r="C316" s="15"/>
      <c r="D316" s="15"/>
      <c r="E316" s="96"/>
      <c r="F316" s="96"/>
      <c r="G316" s="96"/>
      <c r="H316" s="96"/>
      <c r="I316" s="16"/>
      <c r="J316" s="16"/>
    </row>
    <row r="317" spans="1:10" x14ac:dyDescent="0.3">
      <c r="A317" s="15"/>
      <c r="B317" s="15"/>
      <c r="C317" s="15"/>
      <c r="D317" s="15"/>
      <c r="E317" s="96"/>
      <c r="F317" s="96"/>
      <c r="G317" s="96"/>
      <c r="H317" s="96"/>
      <c r="I317" s="16"/>
      <c r="J317" s="16"/>
    </row>
    <row r="318" spans="1:10" x14ac:dyDescent="0.3">
      <c r="A318" s="15"/>
      <c r="B318" s="15"/>
      <c r="C318" s="15"/>
      <c r="D318" s="15"/>
      <c r="E318" s="96"/>
      <c r="F318" s="96"/>
      <c r="G318" s="96"/>
      <c r="H318" s="96"/>
      <c r="I318" s="16"/>
      <c r="J318" s="16"/>
    </row>
    <row r="319" spans="1:10" x14ac:dyDescent="0.3">
      <c r="A319" s="15"/>
      <c r="B319" s="15"/>
      <c r="C319" s="15"/>
      <c r="D319" s="15"/>
      <c r="E319" s="96"/>
      <c r="F319" s="96"/>
      <c r="G319" s="96"/>
      <c r="H319" s="96"/>
      <c r="I319" s="16"/>
      <c r="J319" s="16"/>
    </row>
    <row r="320" spans="1:10" x14ac:dyDescent="0.3">
      <c r="A320" s="15"/>
      <c r="B320" s="15"/>
      <c r="C320" s="15"/>
      <c r="D320" s="15"/>
      <c r="E320" s="96"/>
      <c r="F320" s="96"/>
      <c r="G320" s="96"/>
      <c r="H320" s="96"/>
      <c r="I320" s="16"/>
      <c r="J320" s="16"/>
    </row>
    <row r="321" spans="1:10" x14ac:dyDescent="0.3">
      <c r="A321" s="15"/>
      <c r="B321" s="15"/>
      <c r="C321" s="15"/>
      <c r="D321" s="15"/>
      <c r="E321" s="96"/>
      <c r="F321" s="96"/>
      <c r="G321" s="96"/>
      <c r="H321" s="96"/>
      <c r="I321" s="16"/>
      <c r="J321" s="16"/>
    </row>
    <row r="322" spans="1:10" x14ac:dyDescent="0.3">
      <c r="A322" s="15"/>
      <c r="B322" s="15"/>
      <c r="C322" s="15"/>
      <c r="D322" s="15"/>
      <c r="E322" s="96"/>
      <c r="F322" s="96"/>
      <c r="G322" s="96"/>
      <c r="H322" s="96"/>
      <c r="I322" s="16"/>
      <c r="J322" s="16"/>
    </row>
    <row r="323" spans="1:10" x14ac:dyDescent="0.3">
      <c r="A323" s="15"/>
      <c r="B323" s="15"/>
      <c r="C323" s="15"/>
      <c r="D323" s="15"/>
      <c r="E323" s="96"/>
      <c r="F323" s="96"/>
      <c r="G323" s="96"/>
      <c r="H323" s="96"/>
      <c r="I323" s="16"/>
      <c r="J323" s="16"/>
    </row>
    <row r="324" spans="1:10" x14ac:dyDescent="0.3">
      <c r="A324" s="15"/>
      <c r="B324" s="15"/>
      <c r="C324" s="15"/>
      <c r="D324" s="15"/>
      <c r="E324" s="96"/>
      <c r="F324" s="96"/>
      <c r="G324" s="96"/>
      <c r="H324" s="96"/>
      <c r="I324" s="16"/>
      <c r="J324" s="16"/>
    </row>
    <row r="325" spans="1:10" x14ac:dyDescent="0.3">
      <c r="A325" s="15"/>
      <c r="B325" s="15"/>
      <c r="C325" s="15"/>
      <c r="D325" s="15"/>
      <c r="E325" s="96"/>
      <c r="F325" s="96"/>
      <c r="G325" s="96"/>
      <c r="H325" s="96"/>
      <c r="I325" s="16"/>
      <c r="J325" s="16"/>
    </row>
    <row r="326" spans="1:10" x14ac:dyDescent="0.3">
      <c r="A326" s="15"/>
      <c r="B326" s="15"/>
      <c r="C326" s="15"/>
      <c r="D326" s="15"/>
      <c r="E326" s="96"/>
      <c r="F326" s="96"/>
      <c r="G326" s="96"/>
      <c r="H326" s="96"/>
      <c r="I326" s="16"/>
      <c r="J326" s="16"/>
    </row>
    <row r="327" spans="1:10" x14ac:dyDescent="0.3">
      <c r="A327" s="15"/>
      <c r="B327" s="15"/>
      <c r="C327" s="15"/>
      <c r="D327" s="15"/>
      <c r="E327" s="96"/>
      <c r="F327" s="96"/>
      <c r="G327" s="96"/>
      <c r="H327" s="96"/>
      <c r="I327" s="16"/>
      <c r="J327" s="16"/>
    </row>
    <row r="328" spans="1:10" x14ac:dyDescent="0.3">
      <c r="A328" s="15"/>
      <c r="B328" s="15"/>
      <c r="C328" s="15"/>
      <c r="D328" s="15"/>
      <c r="E328" s="96"/>
      <c r="F328" s="96"/>
      <c r="G328" s="96"/>
      <c r="H328" s="96"/>
      <c r="I328" s="16"/>
      <c r="J328" s="16"/>
    </row>
    <row r="329" spans="1:10" x14ac:dyDescent="0.3">
      <c r="A329" s="15"/>
      <c r="B329" s="15"/>
      <c r="C329" s="15"/>
      <c r="D329" s="15"/>
      <c r="E329" s="96"/>
      <c r="F329" s="96"/>
      <c r="G329" s="96"/>
      <c r="H329" s="96"/>
      <c r="I329" s="16"/>
      <c r="J329" s="16"/>
    </row>
    <row r="330" spans="1:10" x14ac:dyDescent="0.3">
      <c r="A330" s="15"/>
      <c r="B330" s="15"/>
      <c r="C330" s="15"/>
      <c r="D330" s="15"/>
      <c r="E330" s="96"/>
      <c r="F330" s="96"/>
      <c r="G330" s="96"/>
      <c r="H330" s="96"/>
      <c r="I330" s="16"/>
      <c r="J330" s="16"/>
    </row>
    <row r="331" spans="1:10" x14ac:dyDescent="0.3">
      <c r="A331" s="15"/>
      <c r="B331" s="15"/>
      <c r="C331" s="15"/>
      <c r="D331" s="15"/>
      <c r="E331" s="96"/>
      <c r="F331" s="96"/>
      <c r="G331" s="96"/>
      <c r="H331" s="96"/>
      <c r="I331" s="16"/>
      <c r="J331" s="16"/>
    </row>
    <row r="332" spans="1:10" x14ac:dyDescent="0.3">
      <c r="A332" s="15"/>
      <c r="B332" s="15"/>
      <c r="C332" s="15"/>
      <c r="D332" s="15"/>
      <c r="E332" s="96"/>
      <c r="F332" s="96"/>
      <c r="G332" s="96"/>
      <c r="H332" s="96"/>
      <c r="I332" s="16"/>
      <c r="J332" s="16"/>
    </row>
    <row r="333" spans="1:10" x14ac:dyDescent="0.3">
      <c r="A333" s="15"/>
      <c r="B333" s="15"/>
      <c r="C333" s="15"/>
      <c r="D333" s="15"/>
      <c r="E333" s="96"/>
      <c r="F333" s="96"/>
      <c r="G333" s="96"/>
      <c r="H333" s="96"/>
      <c r="I333" s="16"/>
      <c r="J333" s="16"/>
    </row>
    <row r="334" spans="1:10" x14ac:dyDescent="0.3">
      <c r="A334" s="15"/>
      <c r="B334" s="15"/>
      <c r="C334" s="15"/>
      <c r="D334" s="15"/>
      <c r="E334" s="96"/>
      <c r="F334" s="96"/>
      <c r="G334" s="96"/>
      <c r="H334" s="96"/>
      <c r="I334" s="16"/>
      <c r="J334" s="16"/>
    </row>
    <row r="335" spans="1:10" x14ac:dyDescent="0.3">
      <c r="A335" s="15"/>
      <c r="B335" s="15"/>
      <c r="C335" s="15"/>
      <c r="D335" s="15"/>
      <c r="E335" s="96"/>
      <c r="F335" s="96"/>
      <c r="G335" s="96"/>
      <c r="H335" s="96"/>
      <c r="I335" s="16"/>
      <c r="J335" s="16"/>
    </row>
    <row r="336" spans="1:10" x14ac:dyDescent="0.3">
      <c r="A336" s="15"/>
      <c r="B336" s="15"/>
      <c r="C336" s="15"/>
      <c r="D336" s="15"/>
      <c r="E336" s="96"/>
      <c r="F336" s="96"/>
      <c r="G336" s="96"/>
      <c r="H336" s="96"/>
      <c r="I336" s="16"/>
      <c r="J336" s="16"/>
    </row>
    <row r="337" spans="1:10" x14ac:dyDescent="0.3">
      <c r="A337" s="15"/>
      <c r="B337" s="15"/>
      <c r="C337" s="15"/>
      <c r="D337" s="15"/>
      <c r="E337" s="96"/>
      <c r="F337" s="96"/>
      <c r="G337" s="96"/>
      <c r="H337" s="96"/>
      <c r="I337" s="16"/>
      <c r="J337" s="16"/>
    </row>
    <row r="338" spans="1:10" x14ac:dyDescent="0.3">
      <c r="A338" s="15"/>
      <c r="B338" s="15"/>
      <c r="C338" s="15"/>
      <c r="D338" s="15"/>
      <c r="E338" s="96"/>
      <c r="F338" s="96"/>
      <c r="G338" s="96"/>
      <c r="H338" s="96"/>
      <c r="I338" s="16"/>
      <c r="J338" s="16"/>
    </row>
    <row r="339" spans="1:10" x14ac:dyDescent="0.3">
      <c r="A339" s="15"/>
      <c r="B339" s="15"/>
      <c r="C339" s="15"/>
      <c r="D339" s="15"/>
      <c r="E339" s="96"/>
      <c r="F339" s="96"/>
      <c r="G339" s="96"/>
      <c r="H339" s="96"/>
      <c r="I339" s="16"/>
      <c r="J339" s="16"/>
    </row>
    <row r="340" spans="1:10" x14ac:dyDescent="0.3">
      <c r="A340" s="15"/>
      <c r="B340" s="15"/>
      <c r="C340" s="15"/>
      <c r="D340" s="15"/>
      <c r="E340" s="96"/>
      <c r="F340" s="96"/>
      <c r="G340" s="96"/>
      <c r="H340" s="96"/>
      <c r="I340" s="16"/>
      <c r="J340" s="16"/>
    </row>
    <row r="341" spans="1:10" x14ac:dyDescent="0.3">
      <c r="A341" s="15"/>
      <c r="B341" s="15"/>
      <c r="C341" s="15"/>
      <c r="D341" s="15"/>
      <c r="E341" s="96"/>
      <c r="F341" s="96"/>
      <c r="G341" s="96"/>
      <c r="H341" s="96"/>
      <c r="I341" s="16"/>
      <c r="J341" s="16"/>
    </row>
    <row r="342" spans="1:10" x14ac:dyDescent="0.3">
      <c r="A342" s="15"/>
      <c r="B342" s="15"/>
      <c r="C342" s="15"/>
      <c r="D342" s="15"/>
      <c r="E342" s="96"/>
      <c r="F342" s="96"/>
      <c r="G342" s="96"/>
      <c r="H342" s="96"/>
      <c r="I342" s="16"/>
      <c r="J342" s="16"/>
    </row>
    <row r="343" spans="1:10" x14ac:dyDescent="0.3">
      <c r="A343" s="15"/>
      <c r="B343" s="15"/>
      <c r="C343" s="15"/>
      <c r="D343" s="15"/>
      <c r="E343" s="96"/>
      <c r="F343" s="96"/>
      <c r="G343" s="96"/>
      <c r="H343" s="96"/>
      <c r="I343" s="16"/>
      <c r="J343" s="16"/>
    </row>
    <row r="344" spans="1:10" x14ac:dyDescent="0.3">
      <c r="A344" s="15"/>
      <c r="B344" s="15"/>
      <c r="C344" s="15"/>
      <c r="D344" s="15"/>
      <c r="E344" s="96"/>
      <c r="F344" s="96"/>
      <c r="G344" s="96"/>
      <c r="H344" s="96"/>
      <c r="I344" s="16"/>
      <c r="J344" s="16"/>
    </row>
    <row r="345" spans="1:10" x14ac:dyDescent="0.3">
      <c r="A345" s="15"/>
      <c r="B345" s="15"/>
      <c r="C345" s="15"/>
      <c r="D345" s="15"/>
      <c r="E345" s="96"/>
      <c r="F345" s="96"/>
      <c r="G345" s="96"/>
      <c r="H345" s="96"/>
      <c r="I345" s="16"/>
      <c r="J345" s="16"/>
    </row>
    <row r="346" spans="1:10" x14ac:dyDescent="0.3">
      <c r="A346" s="15"/>
      <c r="B346" s="15"/>
      <c r="C346" s="15"/>
      <c r="D346" s="15"/>
      <c r="E346" s="96"/>
      <c r="F346" s="96"/>
      <c r="G346" s="96"/>
      <c r="H346" s="96"/>
      <c r="I346" s="16"/>
      <c r="J346" s="16"/>
    </row>
    <row r="347" spans="1:10" x14ac:dyDescent="0.3">
      <c r="A347" s="15"/>
      <c r="B347" s="15"/>
      <c r="C347" s="15"/>
      <c r="D347" s="15"/>
      <c r="E347" s="96"/>
      <c r="F347" s="96"/>
      <c r="G347" s="96"/>
      <c r="H347" s="96"/>
      <c r="I347" s="16"/>
      <c r="J347" s="16"/>
    </row>
    <row r="348" spans="1:10" x14ac:dyDescent="0.3">
      <c r="A348" s="15"/>
      <c r="B348" s="15"/>
      <c r="C348" s="15"/>
      <c r="D348" s="15"/>
      <c r="E348" s="96"/>
      <c r="F348" s="96"/>
      <c r="G348" s="96"/>
      <c r="H348" s="96"/>
      <c r="I348" s="16"/>
      <c r="J348" s="16"/>
    </row>
    <row r="349" spans="1:10" x14ac:dyDescent="0.3">
      <c r="A349" s="15"/>
      <c r="B349" s="15"/>
      <c r="C349" s="15"/>
      <c r="D349" s="15"/>
      <c r="E349" s="96"/>
      <c r="F349" s="96"/>
      <c r="G349" s="96"/>
      <c r="H349" s="96"/>
      <c r="I349" s="16"/>
      <c r="J349" s="16"/>
    </row>
    <row r="350" spans="1:10" x14ac:dyDescent="0.3">
      <c r="A350" s="15"/>
      <c r="B350" s="15"/>
      <c r="C350" s="15"/>
      <c r="D350" s="15"/>
      <c r="E350" s="96"/>
      <c r="F350" s="96"/>
      <c r="G350" s="96"/>
      <c r="H350" s="96"/>
      <c r="I350" s="16"/>
      <c r="J350" s="16"/>
    </row>
    <row r="351" spans="1:10" x14ac:dyDescent="0.3">
      <c r="A351" s="15"/>
      <c r="B351" s="15"/>
      <c r="C351" s="15"/>
      <c r="D351" s="15"/>
      <c r="E351" s="96"/>
      <c r="F351" s="96"/>
      <c r="G351" s="96"/>
      <c r="H351" s="96"/>
      <c r="I351" s="16"/>
      <c r="J351" s="16"/>
    </row>
    <row r="352" spans="1:10" x14ac:dyDescent="0.3">
      <c r="A352" s="15"/>
      <c r="B352" s="15"/>
      <c r="C352" s="15"/>
      <c r="D352" s="15"/>
      <c r="E352" s="96"/>
      <c r="F352" s="96"/>
      <c r="G352" s="96"/>
      <c r="H352" s="96"/>
      <c r="I352" s="16"/>
      <c r="J352" s="16"/>
    </row>
    <row r="353" spans="1:10" x14ac:dyDescent="0.3">
      <c r="A353" s="15"/>
      <c r="B353" s="15"/>
      <c r="C353" s="15"/>
      <c r="D353" s="15"/>
      <c r="E353" s="96"/>
      <c r="F353" s="96"/>
      <c r="G353" s="96"/>
      <c r="H353" s="96"/>
      <c r="I353" s="16"/>
      <c r="J353" s="16"/>
    </row>
    <row r="354" spans="1:10" x14ac:dyDescent="0.3">
      <c r="A354" s="15"/>
      <c r="B354" s="15"/>
      <c r="C354" s="15"/>
      <c r="D354" s="15"/>
      <c r="E354" s="96"/>
      <c r="F354" s="96"/>
      <c r="G354" s="96"/>
      <c r="H354" s="96"/>
      <c r="I354" s="16"/>
      <c r="J354" s="16"/>
    </row>
    <row r="355" spans="1:10" x14ac:dyDescent="0.3">
      <c r="A355" s="15"/>
      <c r="B355" s="15"/>
      <c r="C355" s="15"/>
      <c r="D355" s="15"/>
      <c r="E355" s="96"/>
      <c r="F355" s="96"/>
      <c r="G355" s="96"/>
      <c r="H355" s="96"/>
      <c r="I355" s="16"/>
      <c r="J355" s="16"/>
    </row>
    <row r="356" spans="1:10" x14ac:dyDescent="0.3">
      <c r="A356" s="15"/>
      <c r="B356" s="15"/>
      <c r="C356" s="15"/>
      <c r="D356" s="15"/>
      <c r="E356" s="96"/>
      <c r="F356" s="96"/>
      <c r="G356" s="96"/>
      <c r="H356" s="96"/>
      <c r="I356" s="16"/>
      <c r="J356" s="16"/>
    </row>
    <row r="357" spans="1:10" x14ac:dyDescent="0.3">
      <c r="A357" s="15"/>
      <c r="B357" s="15"/>
      <c r="C357" s="15"/>
      <c r="D357" s="15"/>
      <c r="E357" s="96"/>
      <c r="F357" s="96"/>
      <c r="G357" s="96"/>
      <c r="H357" s="96"/>
      <c r="I357" s="16"/>
      <c r="J357" s="16"/>
    </row>
    <row r="358" spans="1:10" x14ac:dyDescent="0.3">
      <c r="A358" s="15"/>
      <c r="B358" s="15"/>
      <c r="C358" s="15"/>
      <c r="D358" s="15"/>
      <c r="E358" s="96"/>
      <c r="F358" s="96"/>
      <c r="G358" s="96"/>
      <c r="H358" s="96"/>
      <c r="I358" s="16"/>
      <c r="J358" s="16"/>
    </row>
    <row r="359" spans="1:10" x14ac:dyDescent="0.3">
      <c r="A359" s="15"/>
      <c r="B359" s="15"/>
      <c r="C359" s="15"/>
      <c r="D359" s="15"/>
      <c r="E359" s="96"/>
      <c r="F359" s="96"/>
      <c r="G359" s="96"/>
      <c r="H359" s="96"/>
      <c r="I359" s="16"/>
      <c r="J359" s="16"/>
    </row>
    <row r="360" spans="1:10" x14ac:dyDescent="0.3">
      <c r="A360" s="15"/>
      <c r="B360" s="15"/>
      <c r="C360" s="15"/>
      <c r="D360" s="15"/>
      <c r="E360" s="96"/>
      <c r="F360" s="96"/>
      <c r="G360" s="96"/>
      <c r="H360" s="96"/>
      <c r="I360" s="16"/>
      <c r="J360" s="16"/>
    </row>
    <row r="361" spans="1:10" x14ac:dyDescent="0.3">
      <c r="A361" s="15"/>
      <c r="B361" s="15"/>
      <c r="C361" s="15"/>
      <c r="D361" s="15"/>
      <c r="E361" s="96"/>
      <c r="F361" s="96"/>
      <c r="G361" s="96"/>
      <c r="H361" s="96"/>
      <c r="I361" s="16"/>
      <c r="J361" s="16"/>
    </row>
    <row r="362" spans="1:10" x14ac:dyDescent="0.3">
      <c r="A362" s="15"/>
      <c r="B362" s="15"/>
      <c r="C362" s="15"/>
      <c r="D362" s="15"/>
      <c r="E362" s="96"/>
      <c r="F362" s="96"/>
      <c r="G362" s="96"/>
      <c r="H362" s="96"/>
      <c r="I362" s="16"/>
      <c r="J362" s="16"/>
    </row>
    <row r="363" spans="1:10" x14ac:dyDescent="0.3">
      <c r="A363" s="15"/>
      <c r="B363" s="15"/>
      <c r="C363" s="15"/>
      <c r="D363" s="15"/>
      <c r="E363" s="96"/>
      <c r="F363" s="96"/>
      <c r="G363" s="96"/>
      <c r="H363" s="96"/>
      <c r="I363" s="16"/>
      <c r="J363" s="16"/>
    </row>
    <row r="364" spans="1:10" x14ac:dyDescent="0.3">
      <c r="A364" s="15"/>
      <c r="B364" s="15"/>
      <c r="C364" s="15"/>
      <c r="D364" s="15"/>
      <c r="E364" s="96"/>
      <c r="F364" s="96"/>
      <c r="G364" s="96"/>
      <c r="H364" s="96"/>
      <c r="I364" s="16"/>
      <c r="J364" s="16"/>
    </row>
    <row r="365" spans="1:10" x14ac:dyDescent="0.3">
      <c r="A365" s="15"/>
      <c r="B365" s="15"/>
      <c r="C365" s="15"/>
      <c r="D365" s="15"/>
      <c r="E365" s="96"/>
      <c r="F365" s="96"/>
      <c r="G365" s="96"/>
      <c r="H365" s="96"/>
      <c r="I365" s="16"/>
      <c r="J365" s="16"/>
    </row>
    <row r="366" spans="1:10" x14ac:dyDescent="0.3">
      <c r="A366" s="15"/>
      <c r="B366" s="15"/>
      <c r="C366" s="15"/>
      <c r="D366" s="15"/>
      <c r="E366" s="96"/>
      <c r="F366" s="96"/>
      <c r="G366" s="96"/>
      <c r="H366" s="96"/>
      <c r="I366" s="16"/>
      <c r="J366" s="16"/>
    </row>
    <row r="367" spans="1:10" x14ac:dyDescent="0.3">
      <c r="A367" s="15"/>
      <c r="B367" s="15"/>
      <c r="C367" s="15"/>
      <c r="D367" s="15"/>
      <c r="E367" s="96"/>
      <c r="F367" s="96"/>
      <c r="G367" s="96"/>
      <c r="H367" s="96"/>
      <c r="I367" s="16"/>
      <c r="J367" s="16"/>
    </row>
    <row r="368" spans="1:10" x14ac:dyDescent="0.3">
      <c r="A368" s="15"/>
      <c r="B368" s="15"/>
      <c r="C368" s="15"/>
      <c r="D368" s="15"/>
      <c r="E368" s="96"/>
      <c r="F368" s="96"/>
      <c r="G368" s="96"/>
      <c r="H368" s="96"/>
      <c r="I368" s="16"/>
      <c r="J368" s="16"/>
    </row>
    <row r="369" spans="1:10" x14ac:dyDescent="0.3">
      <c r="A369" s="15"/>
      <c r="B369" s="15"/>
      <c r="C369" s="15"/>
      <c r="D369" s="15"/>
      <c r="E369" s="96"/>
      <c r="F369" s="96"/>
      <c r="G369" s="96"/>
      <c r="H369" s="96"/>
      <c r="I369" s="16"/>
      <c r="J369" s="16"/>
    </row>
    <row r="370" spans="1:10" x14ac:dyDescent="0.3">
      <c r="A370" s="15"/>
      <c r="B370" s="15"/>
      <c r="C370" s="15"/>
      <c r="D370" s="15"/>
      <c r="E370" s="96"/>
      <c r="F370" s="96"/>
      <c r="G370" s="96"/>
      <c r="H370" s="96"/>
      <c r="I370" s="16"/>
      <c r="J370" s="16"/>
    </row>
    <row r="371" spans="1:10" x14ac:dyDescent="0.3">
      <c r="A371" s="15"/>
      <c r="B371" s="15"/>
      <c r="C371" s="15"/>
      <c r="D371" s="15"/>
      <c r="E371" s="96"/>
      <c r="F371" s="96"/>
      <c r="G371" s="96"/>
      <c r="H371" s="96"/>
      <c r="I371" s="16"/>
      <c r="J371" s="16"/>
    </row>
    <row r="372" spans="1:10" x14ac:dyDescent="0.3">
      <c r="A372" s="15"/>
      <c r="B372" s="15"/>
      <c r="C372" s="15"/>
      <c r="D372" s="15"/>
      <c r="E372" s="96"/>
      <c r="F372" s="96"/>
      <c r="G372" s="96"/>
      <c r="H372" s="96"/>
      <c r="I372" s="16"/>
      <c r="J372" s="16"/>
    </row>
    <row r="373" spans="1:10" x14ac:dyDescent="0.3">
      <c r="A373" s="15"/>
      <c r="B373" s="15"/>
      <c r="C373" s="15"/>
      <c r="D373" s="15"/>
      <c r="E373" s="96"/>
      <c r="F373" s="96"/>
      <c r="G373" s="96"/>
      <c r="H373" s="96"/>
      <c r="I373" s="16"/>
      <c r="J373" s="16"/>
    </row>
    <row r="374" spans="1:10" x14ac:dyDescent="0.3">
      <c r="A374" s="15"/>
      <c r="B374" s="15"/>
      <c r="C374" s="15"/>
      <c r="D374" s="15"/>
      <c r="E374" s="96"/>
      <c r="F374" s="96"/>
      <c r="G374" s="96"/>
      <c r="H374" s="96"/>
      <c r="I374" s="16"/>
      <c r="J374" s="16"/>
    </row>
    <row r="375" spans="1:10" x14ac:dyDescent="0.3">
      <c r="A375" s="15"/>
      <c r="B375" s="15"/>
      <c r="C375" s="15"/>
      <c r="D375" s="15"/>
      <c r="E375" s="96"/>
      <c r="F375" s="96"/>
      <c r="G375" s="96"/>
      <c r="H375" s="96"/>
      <c r="I375" s="16"/>
      <c r="J375" s="16"/>
    </row>
    <row r="376" spans="1:10" x14ac:dyDescent="0.3">
      <c r="A376" s="15"/>
      <c r="B376" s="15"/>
      <c r="C376" s="15"/>
      <c r="D376" s="15"/>
      <c r="E376" s="96"/>
      <c r="F376" s="96"/>
      <c r="G376" s="96"/>
      <c r="H376" s="96"/>
      <c r="I376" s="16"/>
      <c r="J376" s="16"/>
    </row>
    <row r="377" spans="1:10" x14ac:dyDescent="0.3">
      <c r="A377" s="15"/>
      <c r="B377" s="15"/>
      <c r="C377" s="15"/>
      <c r="D377" s="15"/>
      <c r="E377" s="96"/>
      <c r="F377" s="96"/>
      <c r="G377" s="96"/>
      <c r="H377" s="96"/>
      <c r="I377" s="16"/>
      <c r="J377" s="16"/>
    </row>
    <row r="378" spans="1:10" x14ac:dyDescent="0.3">
      <c r="A378" s="15"/>
      <c r="B378" s="15"/>
      <c r="C378" s="15"/>
      <c r="D378" s="15"/>
      <c r="E378" s="96"/>
      <c r="F378" s="96"/>
      <c r="G378" s="96"/>
      <c r="H378" s="96"/>
      <c r="I378" s="16"/>
      <c r="J378" s="16"/>
    </row>
    <row r="379" spans="1:10" x14ac:dyDescent="0.3">
      <c r="A379" s="15"/>
      <c r="B379" s="15"/>
      <c r="C379" s="15"/>
      <c r="D379" s="15"/>
      <c r="E379" s="96"/>
      <c r="F379" s="96"/>
      <c r="G379" s="96"/>
      <c r="H379" s="96"/>
      <c r="I379" s="16"/>
      <c r="J379" s="16"/>
    </row>
    <row r="380" spans="1:10" x14ac:dyDescent="0.3">
      <c r="A380" s="15"/>
      <c r="B380" s="15"/>
      <c r="C380" s="15"/>
      <c r="D380" s="15"/>
      <c r="E380" s="96"/>
      <c r="F380" s="96"/>
      <c r="G380" s="96"/>
      <c r="H380" s="96"/>
      <c r="I380" s="16"/>
      <c r="J380" s="16"/>
    </row>
    <row r="381" spans="1:10" x14ac:dyDescent="0.3">
      <c r="A381" s="15"/>
      <c r="B381" s="15"/>
      <c r="C381" s="15"/>
      <c r="D381" s="15"/>
      <c r="E381" s="96"/>
      <c r="F381" s="96"/>
      <c r="G381" s="96"/>
      <c r="H381" s="96"/>
      <c r="I381" s="16"/>
      <c r="J381" s="16"/>
    </row>
    <row r="382" spans="1:10" x14ac:dyDescent="0.3">
      <c r="A382" s="15"/>
      <c r="B382" s="15"/>
      <c r="C382" s="15"/>
      <c r="D382" s="15"/>
      <c r="E382" s="96"/>
      <c r="F382" s="96"/>
      <c r="G382" s="96"/>
      <c r="H382" s="96"/>
      <c r="I382" s="16"/>
      <c r="J382" s="16"/>
    </row>
    <row r="383" spans="1:10" x14ac:dyDescent="0.3">
      <c r="A383" s="15"/>
      <c r="B383" s="15"/>
      <c r="C383" s="15"/>
      <c r="D383" s="15"/>
      <c r="E383" s="96"/>
      <c r="F383" s="96"/>
      <c r="G383" s="96"/>
      <c r="H383" s="96"/>
      <c r="I383" s="16"/>
      <c r="J383" s="16"/>
    </row>
    <row r="384" spans="1:10" x14ac:dyDescent="0.3">
      <c r="A384" s="15"/>
      <c r="B384" s="15"/>
      <c r="C384" s="15"/>
      <c r="D384" s="15"/>
      <c r="E384" s="96"/>
      <c r="F384" s="96"/>
      <c r="G384" s="96"/>
      <c r="H384" s="96"/>
      <c r="I384" s="16"/>
      <c r="J384" s="16"/>
    </row>
    <row r="385" spans="1:10" x14ac:dyDescent="0.3">
      <c r="A385" s="15"/>
      <c r="B385" s="15"/>
      <c r="C385" s="15"/>
      <c r="D385" s="15"/>
      <c r="E385" s="96"/>
      <c r="F385" s="96"/>
      <c r="G385" s="96"/>
      <c r="H385" s="96"/>
      <c r="I385" s="16"/>
      <c r="J385" s="16"/>
    </row>
    <row r="386" spans="1:10" x14ac:dyDescent="0.3">
      <c r="A386" s="15"/>
      <c r="B386" s="15"/>
      <c r="C386" s="15"/>
      <c r="D386" s="15"/>
      <c r="E386" s="96"/>
      <c r="F386" s="96"/>
      <c r="G386" s="96"/>
      <c r="H386" s="96"/>
      <c r="I386" s="16"/>
      <c r="J386" s="16"/>
    </row>
    <row r="387" spans="1:10" x14ac:dyDescent="0.3">
      <c r="A387" s="15"/>
      <c r="B387" s="15"/>
      <c r="C387" s="15"/>
      <c r="D387" s="15"/>
      <c r="E387" s="96"/>
      <c r="F387" s="96"/>
      <c r="G387" s="96"/>
      <c r="H387" s="96"/>
      <c r="I387" s="16"/>
      <c r="J387" s="16"/>
    </row>
    <row r="388" spans="1:10" x14ac:dyDescent="0.3">
      <c r="A388" s="15"/>
      <c r="B388" s="15"/>
      <c r="C388" s="15"/>
      <c r="D388" s="15"/>
      <c r="E388" s="96"/>
      <c r="F388" s="96"/>
      <c r="G388" s="96"/>
      <c r="H388" s="96"/>
      <c r="I388" s="16"/>
      <c r="J388" s="16"/>
    </row>
    <row r="389" spans="1:10" x14ac:dyDescent="0.3">
      <c r="A389" s="15"/>
      <c r="B389" s="15"/>
      <c r="C389" s="15"/>
      <c r="D389" s="15"/>
      <c r="E389" s="96"/>
      <c r="F389" s="96"/>
      <c r="G389" s="96"/>
      <c r="H389" s="96"/>
      <c r="I389" s="16"/>
      <c r="J389" s="16"/>
    </row>
    <row r="390" spans="1:10" x14ac:dyDescent="0.3">
      <c r="A390" s="15"/>
      <c r="B390" s="15"/>
      <c r="C390" s="15"/>
      <c r="D390" s="15"/>
      <c r="E390" s="96"/>
      <c r="F390" s="96"/>
      <c r="G390" s="96"/>
      <c r="H390" s="96"/>
      <c r="I390" s="16"/>
      <c r="J390" s="16"/>
    </row>
    <row r="391" spans="1:10" x14ac:dyDescent="0.3">
      <c r="A391" s="15"/>
      <c r="B391" s="15"/>
      <c r="C391" s="15"/>
      <c r="D391" s="15"/>
      <c r="E391" s="96"/>
      <c r="F391" s="96"/>
      <c r="G391" s="96"/>
      <c r="H391" s="96"/>
      <c r="I391" s="16"/>
      <c r="J391" s="16"/>
    </row>
    <row r="392" spans="1:10" x14ac:dyDescent="0.3">
      <c r="A392" s="15"/>
      <c r="B392" s="15"/>
      <c r="C392" s="15"/>
      <c r="D392" s="15"/>
      <c r="E392" s="96"/>
      <c r="F392" s="96"/>
      <c r="G392" s="96"/>
      <c r="H392" s="96"/>
      <c r="I392" s="16"/>
      <c r="J392" s="16"/>
    </row>
    <row r="393" spans="1:10" x14ac:dyDescent="0.3">
      <c r="A393" s="15"/>
      <c r="B393" s="15"/>
      <c r="C393" s="15"/>
      <c r="D393" s="15"/>
      <c r="E393" s="96"/>
      <c r="F393" s="96"/>
      <c r="G393" s="96"/>
      <c r="H393" s="96"/>
      <c r="I393" s="16"/>
      <c r="J393" s="16"/>
    </row>
    <row r="394" spans="1:10" x14ac:dyDescent="0.3">
      <c r="A394" s="15"/>
      <c r="B394" s="15"/>
      <c r="C394" s="15"/>
      <c r="D394" s="15"/>
      <c r="E394" s="96"/>
      <c r="F394" s="96"/>
      <c r="G394" s="96"/>
      <c r="H394" s="96"/>
      <c r="I394" s="16"/>
      <c r="J394" s="16"/>
    </row>
    <row r="395" spans="1:10" x14ac:dyDescent="0.3">
      <c r="A395" s="15"/>
      <c r="B395" s="15"/>
      <c r="C395" s="15"/>
      <c r="D395" s="15"/>
      <c r="E395" s="96"/>
      <c r="F395" s="96"/>
      <c r="G395" s="96"/>
      <c r="H395" s="96"/>
      <c r="I395" s="16"/>
      <c r="J395" s="16"/>
    </row>
    <row r="396" spans="1:10" x14ac:dyDescent="0.3">
      <c r="A396" s="15"/>
      <c r="B396" s="15"/>
      <c r="C396" s="15"/>
      <c r="D396" s="15"/>
      <c r="E396" s="96"/>
      <c r="F396" s="96"/>
      <c r="G396" s="96"/>
      <c r="H396" s="96"/>
      <c r="I396" s="16"/>
      <c r="J396" s="16"/>
    </row>
    <row r="397" spans="1:10" x14ac:dyDescent="0.3">
      <c r="A397" s="15"/>
      <c r="B397" s="15"/>
      <c r="C397" s="15"/>
      <c r="D397" s="15"/>
      <c r="E397" s="96"/>
      <c r="F397" s="96"/>
      <c r="G397" s="96"/>
      <c r="H397" s="96"/>
      <c r="I397" s="16"/>
      <c r="J397" s="16"/>
    </row>
    <row r="398" spans="1:10" x14ac:dyDescent="0.3">
      <c r="A398" s="15"/>
      <c r="B398" s="15"/>
      <c r="C398" s="15"/>
      <c r="D398" s="15"/>
      <c r="E398" s="96"/>
      <c r="F398" s="96"/>
      <c r="G398" s="96"/>
      <c r="H398" s="96"/>
      <c r="I398" s="16"/>
      <c r="J398" s="16"/>
    </row>
    <row r="399" spans="1:10" x14ac:dyDescent="0.3">
      <c r="A399" s="15"/>
      <c r="B399" s="15"/>
      <c r="C399" s="15"/>
      <c r="D399" s="15"/>
      <c r="E399" s="96"/>
      <c r="F399" s="96"/>
      <c r="G399" s="96"/>
      <c r="H399" s="96"/>
      <c r="I399" s="16"/>
      <c r="J399" s="16"/>
    </row>
    <row r="400" spans="1:10" x14ac:dyDescent="0.3">
      <c r="A400" s="15"/>
      <c r="B400" s="15"/>
      <c r="C400" s="15"/>
      <c r="D400" s="15"/>
      <c r="E400" s="96"/>
      <c r="F400" s="96"/>
      <c r="G400" s="96"/>
      <c r="H400" s="96"/>
      <c r="I400" s="16"/>
      <c r="J400" s="16"/>
    </row>
    <row r="401" spans="1:10" x14ac:dyDescent="0.3">
      <c r="A401" s="15"/>
      <c r="B401" s="15"/>
      <c r="C401" s="15"/>
      <c r="D401" s="15"/>
      <c r="E401" s="96"/>
      <c r="F401" s="96"/>
      <c r="G401" s="96"/>
      <c r="H401" s="96"/>
      <c r="I401" s="16"/>
      <c r="J401" s="16"/>
    </row>
    <row r="402" spans="1:10" x14ac:dyDescent="0.3">
      <c r="A402" s="15"/>
      <c r="B402" s="15"/>
      <c r="C402" s="15"/>
      <c r="D402" s="15"/>
      <c r="E402" s="96"/>
      <c r="F402" s="96"/>
      <c r="G402" s="96"/>
      <c r="H402" s="96"/>
      <c r="I402" s="16"/>
      <c r="J402" s="16"/>
    </row>
    <row r="403" spans="1:10" x14ac:dyDescent="0.3">
      <c r="A403" s="15"/>
      <c r="B403" s="15"/>
      <c r="C403" s="15"/>
      <c r="D403" s="15"/>
      <c r="E403" s="96"/>
      <c r="F403" s="96"/>
      <c r="G403" s="96"/>
      <c r="H403" s="96"/>
      <c r="I403" s="16"/>
      <c r="J403" s="16"/>
    </row>
    <row r="404" spans="1:10" x14ac:dyDescent="0.3">
      <c r="A404" s="15"/>
      <c r="B404" s="15"/>
      <c r="C404" s="15"/>
      <c r="D404" s="15"/>
      <c r="E404" s="96"/>
      <c r="F404" s="96"/>
      <c r="G404" s="96"/>
      <c r="H404" s="96"/>
      <c r="I404" s="16"/>
      <c r="J404" s="16"/>
    </row>
    <row r="405" spans="1:10" x14ac:dyDescent="0.3">
      <c r="A405" s="15"/>
      <c r="B405" s="15"/>
      <c r="C405" s="15"/>
      <c r="D405" s="15"/>
      <c r="E405" s="96"/>
      <c r="F405" s="96"/>
      <c r="G405" s="96"/>
      <c r="H405" s="96"/>
      <c r="I405" s="16"/>
      <c r="J405" s="16"/>
    </row>
    <row r="406" spans="1:10" x14ac:dyDescent="0.3">
      <c r="A406" s="15"/>
      <c r="B406" s="15"/>
      <c r="C406" s="15"/>
      <c r="D406" s="15"/>
      <c r="E406" s="96"/>
      <c r="F406" s="96"/>
      <c r="G406" s="96"/>
      <c r="H406" s="96"/>
      <c r="I406" s="16"/>
      <c r="J406" s="16"/>
    </row>
    <row r="407" spans="1:10" x14ac:dyDescent="0.3">
      <c r="A407" s="15"/>
      <c r="B407" s="15"/>
      <c r="C407" s="15"/>
      <c r="D407" s="15"/>
      <c r="E407" s="96"/>
      <c r="F407" s="96"/>
      <c r="G407" s="96"/>
      <c r="H407" s="96"/>
      <c r="I407" s="16"/>
      <c r="J407" s="16"/>
    </row>
    <row r="408" spans="1:10" x14ac:dyDescent="0.3">
      <c r="A408" s="15"/>
      <c r="B408" s="15"/>
      <c r="C408" s="15"/>
      <c r="D408" s="15"/>
      <c r="E408" s="96"/>
      <c r="F408" s="96"/>
      <c r="G408" s="96"/>
      <c r="H408" s="96"/>
      <c r="I408" s="16"/>
      <c r="J408" s="16"/>
    </row>
    <row r="409" spans="1:10" x14ac:dyDescent="0.3">
      <c r="A409" s="15"/>
      <c r="B409" s="15"/>
      <c r="C409" s="15"/>
      <c r="D409" s="15"/>
      <c r="E409" s="96"/>
      <c r="F409" s="96"/>
      <c r="G409" s="96"/>
      <c r="H409" s="96"/>
      <c r="I409" s="16"/>
      <c r="J409" s="16"/>
    </row>
    <row r="410" spans="1:10" x14ac:dyDescent="0.3">
      <c r="A410" s="15"/>
      <c r="B410" s="15"/>
      <c r="C410" s="15"/>
      <c r="D410" s="15"/>
      <c r="E410" s="96"/>
      <c r="F410" s="96"/>
      <c r="G410" s="96"/>
      <c r="H410" s="96"/>
      <c r="I410" s="16"/>
      <c r="J410" s="16"/>
    </row>
    <row r="411" spans="1:10" x14ac:dyDescent="0.3">
      <c r="A411" s="15"/>
      <c r="B411" s="15"/>
      <c r="C411" s="15"/>
      <c r="D411" s="15"/>
      <c r="E411" s="96"/>
      <c r="F411" s="96"/>
      <c r="G411" s="96"/>
      <c r="H411" s="96"/>
      <c r="I411" s="16"/>
      <c r="J411" s="16"/>
    </row>
    <row r="412" spans="1:10" x14ac:dyDescent="0.3">
      <c r="A412" s="15"/>
      <c r="B412" s="15"/>
      <c r="C412" s="15"/>
      <c r="D412" s="15"/>
      <c r="E412" s="96"/>
      <c r="F412" s="96"/>
      <c r="G412" s="96"/>
      <c r="H412" s="96"/>
      <c r="I412" s="16"/>
      <c r="J412" s="16"/>
    </row>
    <row r="413" spans="1:10" x14ac:dyDescent="0.3">
      <c r="A413" s="15"/>
      <c r="B413" s="15"/>
      <c r="C413" s="15"/>
      <c r="D413" s="15"/>
      <c r="E413" s="96"/>
      <c r="F413" s="96"/>
      <c r="G413" s="96"/>
      <c r="H413" s="96"/>
      <c r="I413" s="16"/>
      <c r="J413" s="16"/>
    </row>
    <row r="414" spans="1:10" x14ac:dyDescent="0.3">
      <c r="A414" s="15"/>
      <c r="B414" s="15"/>
      <c r="C414" s="15"/>
      <c r="D414" s="15"/>
      <c r="E414" s="96"/>
      <c r="F414" s="96"/>
      <c r="G414" s="96"/>
      <c r="H414" s="96"/>
      <c r="I414" s="16"/>
      <c r="J414" s="16"/>
    </row>
    <row r="415" spans="1:10" x14ac:dyDescent="0.3">
      <c r="A415" s="15"/>
      <c r="B415" s="15"/>
      <c r="C415" s="15"/>
      <c r="D415" s="15"/>
      <c r="E415" s="96"/>
      <c r="F415" s="96"/>
      <c r="G415" s="96"/>
      <c r="H415" s="96"/>
      <c r="I415" s="16"/>
      <c r="J415" s="16"/>
    </row>
    <row r="416" spans="1:10" x14ac:dyDescent="0.3">
      <c r="A416" s="15"/>
      <c r="B416" s="15"/>
      <c r="C416" s="15"/>
      <c r="D416" s="15"/>
      <c r="E416" s="96"/>
      <c r="F416" s="96"/>
      <c r="G416" s="96"/>
      <c r="H416" s="96"/>
      <c r="I416" s="16"/>
      <c r="J416" s="16"/>
    </row>
    <row r="417" spans="1:10" x14ac:dyDescent="0.3">
      <c r="A417" s="15"/>
      <c r="B417" s="15"/>
      <c r="C417" s="15"/>
      <c r="D417" s="15"/>
      <c r="E417" s="96"/>
      <c r="F417" s="96"/>
      <c r="G417" s="96"/>
      <c r="H417" s="96"/>
      <c r="I417" s="16"/>
      <c r="J417" s="16"/>
    </row>
    <row r="418" spans="1:10" x14ac:dyDescent="0.3">
      <c r="A418" s="15"/>
      <c r="B418" s="15"/>
      <c r="C418" s="15"/>
      <c r="D418" s="15"/>
      <c r="E418" s="96"/>
      <c r="F418" s="96"/>
      <c r="G418" s="96"/>
      <c r="H418" s="96"/>
      <c r="I418" s="16"/>
      <c r="J418" s="16"/>
    </row>
    <row r="419" spans="1:10" x14ac:dyDescent="0.3">
      <c r="A419" s="15"/>
      <c r="B419" s="15"/>
      <c r="C419" s="15"/>
      <c r="D419" s="15"/>
      <c r="E419" s="96"/>
      <c r="F419" s="96"/>
      <c r="G419" s="96"/>
      <c r="H419" s="96"/>
      <c r="I419" s="16"/>
      <c r="J419" s="16"/>
    </row>
    <row r="420" spans="1:10" x14ac:dyDescent="0.3">
      <c r="A420" s="15"/>
      <c r="B420" s="15"/>
      <c r="C420" s="15"/>
      <c r="D420" s="15"/>
      <c r="E420" s="96"/>
      <c r="F420" s="96"/>
      <c r="G420" s="96"/>
      <c r="H420" s="96"/>
      <c r="I420" s="16"/>
      <c r="J420" s="16"/>
    </row>
    <row r="421" spans="1:10" x14ac:dyDescent="0.3">
      <c r="A421" s="15"/>
      <c r="B421" s="15"/>
      <c r="C421" s="15"/>
      <c r="D421" s="15"/>
      <c r="E421" s="96"/>
      <c r="F421" s="96"/>
      <c r="G421" s="96"/>
      <c r="H421" s="96"/>
      <c r="I421" s="16"/>
      <c r="J421" s="16"/>
    </row>
    <row r="422" spans="1:10" x14ac:dyDescent="0.3">
      <c r="A422" s="15"/>
      <c r="B422" s="15"/>
      <c r="C422" s="15"/>
      <c r="D422" s="15"/>
      <c r="E422" s="96"/>
      <c r="F422" s="96"/>
      <c r="G422" s="96"/>
      <c r="H422" s="96"/>
      <c r="I422" s="16"/>
      <c r="J422" s="16"/>
    </row>
    <row r="423" spans="1:10" x14ac:dyDescent="0.3">
      <c r="A423" s="15"/>
      <c r="B423" s="15"/>
      <c r="C423" s="15"/>
      <c r="D423" s="15"/>
      <c r="E423" s="96"/>
      <c r="F423" s="96"/>
      <c r="G423" s="96"/>
      <c r="H423" s="96"/>
      <c r="I423" s="16"/>
      <c r="J423" s="16"/>
    </row>
    <row r="424" spans="1:10" x14ac:dyDescent="0.3">
      <c r="A424" s="15"/>
      <c r="B424" s="15"/>
      <c r="C424" s="15"/>
      <c r="D424" s="15"/>
      <c r="E424" s="96"/>
      <c r="F424" s="96"/>
      <c r="G424" s="96"/>
      <c r="H424" s="96"/>
      <c r="I424" s="16"/>
      <c r="J424" s="16"/>
    </row>
    <row r="425" spans="1:10" x14ac:dyDescent="0.3">
      <c r="A425" s="15"/>
      <c r="B425" s="15"/>
      <c r="C425" s="15"/>
      <c r="D425" s="15"/>
      <c r="E425" s="96"/>
      <c r="F425" s="96"/>
      <c r="G425" s="96"/>
      <c r="H425" s="96"/>
      <c r="I425" s="16"/>
      <c r="J425" s="16"/>
    </row>
    <row r="426" spans="1:10" x14ac:dyDescent="0.3">
      <c r="A426" s="15"/>
      <c r="B426" s="15"/>
      <c r="C426" s="15"/>
      <c r="D426" s="15"/>
      <c r="E426" s="96"/>
      <c r="F426" s="96"/>
      <c r="G426" s="96"/>
      <c r="H426" s="96"/>
      <c r="I426" s="16"/>
      <c r="J426" s="16"/>
    </row>
    <row r="427" spans="1:10" x14ac:dyDescent="0.3">
      <c r="A427" s="15"/>
      <c r="B427" s="15"/>
      <c r="C427" s="15"/>
      <c r="D427" s="15"/>
      <c r="E427" s="96"/>
      <c r="F427" s="96"/>
      <c r="G427" s="96"/>
      <c r="H427" s="96"/>
      <c r="I427" s="16"/>
      <c r="J427" s="16"/>
    </row>
    <row r="428" spans="1:10" x14ac:dyDescent="0.3">
      <c r="A428" s="15"/>
      <c r="B428" s="15"/>
      <c r="C428" s="15"/>
      <c r="D428" s="15"/>
      <c r="E428" s="96"/>
      <c r="F428" s="96"/>
      <c r="G428" s="96"/>
      <c r="H428" s="96"/>
      <c r="I428" s="16"/>
      <c r="J428" s="16"/>
    </row>
    <row r="429" spans="1:10" x14ac:dyDescent="0.3">
      <c r="A429" s="15"/>
      <c r="B429" s="15"/>
      <c r="C429" s="15"/>
      <c r="D429" s="15"/>
      <c r="E429" s="96"/>
      <c r="F429" s="96"/>
      <c r="G429" s="96"/>
      <c r="H429" s="96"/>
      <c r="I429" s="16"/>
      <c r="J429" s="16"/>
    </row>
    <row r="430" spans="1:10" x14ac:dyDescent="0.3">
      <c r="A430" s="15"/>
      <c r="B430" s="15"/>
      <c r="C430" s="15"/>
      <c r="D430" s="15"/>
      <c r="E430" s="96"/>
      <c r="F430" s="96"/>
      <c r="G430" s="96"/>
      <c r="H430" s="96"/>
      <c r="I430" s="16"/>
      <c r="J430" s="16"/>
    </row>
    <row r="431" spans="1:10" x14ac:dyDescent="0.3">
      <c r="A431" s="15"/>
      <c r="B431" s="15"/>
      <c r="C431" s="15"/>
      <c r="D431" s="15"/>
      <c r="E431" s="96"/>
      <c r="F431" s="96"/>
      <c r="G431" s="96"/>
      <c r="H431" s="96"/>
      <c r="I431" s="16"/>
      <c r="J431" s="16"/>
    </row>
    <row r="432" spans="1:10" x14ac:dyDescent="0.3">
      <c r="A432" s="15"/>
      <c r="B432" s="15"/>
      <c r="C432" s="15"/>
      <c r="D432" s="15"/>
      <c r="E432" s="96"/>
      <c r="F432" s="96"/>
      <c r="G432" s="96"/>
      <c r="H432" s="96"/>
      <c r="I432" s="16"/>
      <c r="J432" s="16"/>
    </row>
    <row r="433" spans="1:10" x14ac:dyDescent="0.3">
      <c r="A433" s="15"/>
      <c r="B433" s="15"/>
      <c r="C433" s="15"/>
      <c r="D433" s="15"/>
      <c r="E433" s="96"/>
      <c r="F433" s="96"/>
      <c r="G433" s="96"/>
      <c r="H433" s="96"/>
      <c r="I433" s="16"/>
      <c r="J433" s="16"/>
    </row>
    <row r="434" spans="1:10" x14ac:dyDescent="0.3">
      <c r="A434" s="15"/>
      <c r="B434" s="15"/>
      <c r="C434" s="15"/>
      <c r="D434" s="15"/>
      <c r="E434" s="96"/>
      <c r="F434" s="96"/>
      <c r="G434" s="96"/>
      <c r="H434" s="96"/>
      <c r="I434" s="16"/>
      <c r="J434" s="16"/>
    </row>
    <row r="435" spans="1:10" x14ac:dyDescent="0.3">
      <c r="A435" s="15"/>
      <c r="B435" s="15"/>
      <c r="C435" s="15"/>
      <c r="D435" s="15"/>
      <c r="E435" s="96"/>
      <c r="F435" s="96"/>
      <c r="G435" s="96"/>
      <c r="H435" s="96"/>
      <c r="I435" s="16"/>
      <c r="J435" s="16"/>
    </row>
    <row r="436" spans="1:10" x14ac:dyDescent="0.3">
      <c r="A436" s="15"/>
      <c r="B436" s="15"/>
      <c r="C436" s="15"/>
      <c r="D436" s="15"/>
      <c r="E436" s="96"/>
      <c r="F436" s="96"/>
      <c r="G436" s="96"/>
      <c r="H436" s="96"/>
      <c r="I436" s="16"/>
      <c r="J436" s="16"/>
    </row>
    <row r="437" spans="1:10" x14ac:dyDescent="0.3">
      <c r="A437" s="15"/>
      <c r="B437" s="15"/>
      <c r="C437" s="15"/>
      <c r="D437" s="15"/>
      <c r="E437" s="96"/>
      <c r="F437" s="96"/>
      <c r="G437" s="96"/>
      <c r="H437" s="96"/>
      <c r="I437" s="16"/>
      <c r="J437" s="16"/>
    </row>
    <row r="438" spans="1:10" x14ac:dyDescent="0.3">
      <c r="A438" s="15"/>
      <c r="B438" s="15"/>
      <c r="C438" s="15"/>
      <c r="D438" s="15"/>
      <c r="E438" s="96"/>
      <c r="F438" s="96"/>
      <c r="G438" s="96"/>
      <c r="H438" s="96"/>
      <c r="I438" s="16"/>
      <c r="J438" s="16"/>
    </row>
    <row r="439" spans="1:10" x14ac:dyDescent="0.3">
      <c r="A439" s="15"/>
      <c r="B439" s="15"/>
      <c r="C439" s="15"/>
      <c r="D439" s="15"/>
      <c r="E439" s="96"/>
      <c r="F439" s="96"/>
      <c r="G439" s="96"/>
      <c r="H439" s="96"/>
      <c r="I439" s="16"/>
      <c r="J439" s="16"/>
    </row>
    <row r="440" spans="1:10" x14ac:dyDescent="0.3">
      <c r="A440" s="15"/>
      <c r="B440" s="15"/>
      <c r="C440" s="15"/>
      <c r="D440" s="15"/>
      <c r="E440" s="96"/>
      <c r="F440" s="96"/>
      <c r="G440" s="96"/>
      <c r="H440" s="96"/>
      <c r="I440" s="16"/>
      <c r="J440" s="16"/>
    </row>
    <row r="441" spans="1:10" x14ac:dyDescent="0.3">
      <c r="A441" s="15"/>
      <c r="B441" s="15"/>
      <c r="C441" s="15"/>
      <c r="D441" s="15"/>
      <c r="E441" s="96"/>
      <c r="F441" s="96"/>
      <c r="G441" s="96"/>
      <c r="H441" s="96"/>
      <c r="I441" s="16"/>
      <c r="J441" s="16"/>
    </row>
    <row r="442" spans="1:10" x14ac:dyDescent="0.3">
      <c r="A442" s="15"/>
      <c r="B442" s="15"/>
      <c r="C442" s="15"/>
      <c r="D442" s="15"/>
      <c r="E442" s="96"/>
      <c r="F442" s="96"/>
      <c r="G442" s="96"/>
      <c r="H442" s="96"/>
      <c r="I442" s="16"/>
      <c r="J442" s="16"/>
    </row>
    <row r="443" spans="1:10" x14ac:dyDescent="0.3">
      <c r="A443" s="15"/>
      <c r="B443" s="15"/>
      <c r="C443" s="15"/>
      <c r="D443" s="15"/>
      <c r="E443" s="96"/>
      <c r="F443" s="96"/>
      <c r="G443" s="96"/>
      <c r="H443" s="96"/>
      <c r="I443" s="16"/>
      <c r="J443" s="16"/>
    </row>
    <row r="444" spans="1:10" x14ac:dyDescent="0.3">
      <c r="A444" s="15"/>
      <c r="B444" s="15"/>
      <c r="C444" s="15"/>
      <c r="D444" s="15"/>
      <c r="E444" s="96"/>
      <c r="F444" s="96"/>
      <c r="G444" s="96"/>
      <c r="H444" s="96"/>
      <c r="I444" s="16"/>
      <c r="J444" s="16"/>
    </row>
    <row r="445" spans="1:10" x14ac:dyDescent="0.3">
      <c r="A445" s="15"/>
      <c r="B445" s="15"/>
      <c r="C445" s="15"/>
      <c r="D445" s="15"/>
      <c r="E445" s="96"/>
      <c r="F445" s="96"/>
      <c r="G445" s="96"/>
      <c r="H445" s="96"/>
      <c r="I445" s="16"/>
      <c r="J445" s="16"/>
    </row>
    <row r="446" spans="1:10" x14ac:dyDescent="0.3">
      <c r="A446" s="15"/>
      <c r="B446" s="15"/>
      <c r="C446" s="15"/>
      <c r="D446" s="15"/>
      <c r="E446" s="96"/>
      <c r="F446" s="96"/>
      <c r="G446" s="96"/>
      <c r="H446" s="96"/>
      <c r="I446" s="16"/>
      <c r="J446" s="16"/>
    </row>
    <row r="447" spans="1:10" x14ac:dyDescent="0.3">
      <c r="A447" s="15"/>
      <c r="B447" s="15"/>
      <c r="C447" s="15"/>
      <c r="D447" s="15"/>
      <c r="E447" s="96"/>
      <c r="F447" s="96"/>
      <c r="G447" s="96"/>
      <c r="H447" s="96"/>
      <c r="I447" s="16"/>
      <c r="J447" s="16"/>
    </row>
    <row r="448" spans="1:10" x14ac:dyDescent="0.3">
      <c r="A448" s="15"/>
      <c r="B448" s="15"/>
      <c r="C448" s="15"/>
      <c r="D448" s="15"/>
      <c r="E448" s="96"/>
      <c r="F448" s="96"/>
      <c r="G448" s="96"/>
      <c r="H448" s="96"/>
      <c r="I448" s="16"/>
      <c r="J448" s="16"/>
    </row>
    <row r="449" spans="1:10" x14ac:dyDescent="0.3">
      <c r="A449" s="15"/>
      <c r="B449" s="15"/>
      <c r="C449" s="15"/>
      <c r="D449" s="15"/>
      <c r="E449" s="96"/>
      <c r="F449" s="96"/>
      <c r="G449" s="96"/>
      <c r="H449" s="96"/>
      <c r="I449" s="16"/>
      <c r="J449" s="16"/>
    </row>
    <row r="450" spans="1:10" x14ac:dyDescent="0.3">
      <c r="A450" s="15"/>
      <c r="B450" s="15"/>
      <c r="C450" s="15"/>
      <c r="D450" s="15"/>
      <c r="E450" s="96"/>
      <c r="F450" s="96"/>
      <c r="G450" s="96"/>
      <c r="H450" s="96"/>
      <c r="I450" s="16"/>
      <c r="J450" s="16"/>
    </row>
    <row r="451" spans="1:10" x14ac:dyDescent="0.3">
      <c r="A451" s="15"/>
      <c r="B451" s="15"/>
      <c r="C451" s="15"/>
      <c r="D451" s="15"/>
      <c r="E451" s="96"/>
      <c r="F451" s="96"/>
      <c r="G451" s="96"/>
      <c r="H451" s="96"/>
      <c r="I451" s="16"/>
      <c r="J451" s="16"/>
    </row>
    <row r="452" spans="1:10" x14ac:dyDescent="0.3">
      <c r="A452" s="15"/>
      <c r="B452" s="15"/>
      <c r="C452" s="15"/>
      <c r="D452" s="15"/>
      <c r="E452" s="96"/>
      <c r="F452" s="96"/>
      <c r="G452" s="96"/>
      <c r="H452" s="96"/>
      <c r="I452" s="16"/>
      <c r="J452" s="16"/>
    </row>
    <row r="453" spans="1:10" x14ac:dyDescent="0.3">
      <c r="A453" s="15"/>
      <c r="B453" s="15"/>
      <c r="C453" s="15"/>
      <c r="D453" s="15"/>
      <c r="E453" s="96"/>
      <c r="F453" s="96"/>
      <c r="G453" s="96"/>
      <c r="H453" s="96"/>
      <c r="I453" s="16"/>
      <c r="J453" s="16"/>
    </row>
    <row r="454" spans="1:10" x14ac:dyDescent="0.3">
      <c r="A454" s="15"/>
      <c r="B454" s="15"/>
      <c r="C454" s="15"/>
      <c r="D454" s="15"/>
      <c r="E454" s="96"/>
      <c r="F454" s="96"/>
      <c r="G454" s="96"/>
      <c r="H454" s="96"/>
      <c r="I454" s="16"/>
      <c r="J454" s="16"/>
    </row>
    <row r="455" spans="1:10" x14ac:dyDescent="0.3">
      <c r="A455" s="15"/>
      <c r="B455" s="15"/>
      <c r="C455" s="15"/>
      <c r="D455" s="15"/>
      <c r="E455" s="96"/>
      <c r="F455" s="96"/>
      <c r="G455" s="96"/>
      <c r="H455" s="96"/>
      <c r="I455" s="16"/>
      <c r="J455" s="16"/>
    </row>
    <row r="456" spans="1:10" x14ac:dyDescent="0.3">
      <c r="A456" s="15"/>
      <c r="B456" s="15"/>
      <c r="C456" s="15"/>
      <c r="D456" s="15"/>
      <c r="E456" s="96"/>
      <c r="F456" s="96"/>
      <c r="G456" s="96"/>
      <c r="H456" s="96"/>
      <c r="I456" s="16"/>
      <c r="J456" s="16"/>
    </row>
    <row r="457" spans="1:10" x14ac:dyDescent="0.3">
      <c r="A457" s="15"/>
      <c r="B457" s="15"/>
      <c r="C457" s="15"/>
      <c r="D457" s="15"/>
      <c r="E457" s="96"/>
      <c r="F457" s="96"/>
      <c r="G457" s="96"/>
      <c r="H457" s="96"/>
      <c r="I457" s="16"/>
      <c r="J457" s="16"/>
    </row>
    <row r="458" spans="1:10" x14ac:dyDescent="0.3">
      <c r="A458" s="15"/>
      <c r="B458" s="15"/>
      <c r="C458" s="15"/>
      <c r="D458" s="15"/>
      <c r="E458" s="96"/>
      <c r="F458" s="96"/>
      <c r="G458" s="96"/>
      <c r="H458" s="96"/>
      <c r="I458" s="16"/>
      <c r="J458" s="16"/>
    </row>
    <row r="459" spans="1:10" x14ac:dyDescent="0.3">
      <c r="A459" s="15"/>
      <c r="B459" s="15"/>
      <c r="C459" s="15"/>
      <c r="D459" s="15"/>
      <c r="E459" s="96"/>
      <c r="F459" s="96"/>
      <c r="G459" s="96"/>
      <c r="H459" s="96"/>
      <c r="I459" s="16"/>
      <c r="J459" s="16"/>
    </row>
    <row r="460" spans="1:10" x14ac:dyDescent="0.3">
      <c r="A460" s="15"/>
      <c r="B460" s="15"/>
      <c r="C460" s="15"/>
      <c r="D460" s="15"/>
      <c r="E460" s="96"/>
      <c r="F460" s="96"/>
      <c r="G460" s="96"/>
      <c r="H460" s="96"/>
      <c r="I460" s="16"/>
      <c r="J460" s="16"/>
    </row>
    <row r="461" spans="1:10" x14ac:dyDescent="0.3">
      <c r="A461" s="15"/>
      <c r="B461" s="15"/>
      <c r="C461" s="15"/>
      <c r="D461" s="15"/>
      <c r="E461" s="96"/>
      <c r="F461" s="96"/>
      <c r="G461" s="96"/>
      <c r="H461" s="96"/>
      <c r="I461" s="16"/>
      <c r="J461" s="16"/>
    </row>
    <row r="462" spans="1:10" x14ac:dyDescent="0.3">
      <c r="A462" s="15"/>
      <c r="B462" s="15"/>
      <c r="C462" s="15"/>
      <c r="D462" s="15"/>
      <c r="E462" s="96"/>
      <c r="F462" s="96"/>
      <c r="G462" s="96"/>
      <c r="H462" s="96"/>
      <c r="I462" s="16"/>
      <c r="J462" s="16"/>
    </row>
    <row r="463" spans="1:10" x14ac:dyDescent="0.3">
      <c r="A463" s="15"/>
      <c r="B463" s="15"/>
      <c r="C463" s="15"/>
      <c r="D463" s="15"/>
      <c r="E463" s="96"/>
      <c r="F463" s="96"/>
      <c r="G463" s="96"/>
      <c r="H463" s="96"/>
      <c r="I463" s="16"/>
      <c r="J463" s="16"/>
    </row>
    <row r="464" spans="1:10" x14ac:dyDescent="0.3">
      <c r="A464" s="15"/>
      <c r="B464" s="15"/>
      <c r="C464" s="15"/>
      <c r="D464" s="15"/>
      <c r="E464" s="96"/>
      <c r="F464" s="96"/>
      <c r="G464" s="96"/>
      <c r="H464" s="96"/>
      <c r="I464" s="16"/>
      <c r="J464" s="16"/>
    </row>
    <row r="465" spans="1:10" x14ac:dyDescent="0.3">
      <c r="A465" s="15"/>
      <c r="B465" s="15"/>
      <c r="C465" s="15"/>
      <c r="D465" s="15"/>
      <c r="E465" s="96"/>
      <c r="F465" s="96"/>
      <c r="G465" s="96"/>
      <c r="H465" s="96"/>
      <c r="I465" s="16"/>
      <c r="J465" s="16"/>
    </row>
    <row r="466" spans="1:10" x14ac:dyDescent="0.3">
      <c r="A466" s="15"/>
      <c r="B466" s="15"/>
      <c r="C466" s="15"/>
      <c r="D466" s="15"/>
      <c r="E466" s="96"/>
      <c r="F466" s="96"/>
      <c r="G466" s="96"/>
      <c r="H466" s="96"/>
      <c r="I466" s="16"/>
      <c r="J466" s="16"/>
    </row>
    <row r="467" spans="1:10" x14ac:dyDescent="0.3">
      <c r="A467" s="15"/>
      <c r="B467" s="15"/>
      <c r="C467" s="15"/>
      <c r="D467" s="15"/>
      <c r="E467" s="96"/>
      <c r="F467" s="96"/>
      <c r="G467" s="96"/>
      <c r="H467" s="96"/>
      <c r="I467" s="16"/>
      <c r="J467" s="16"/>
    </row>
    <row r="468" spans="1:10" x14ac:dyDescent="0.3">
      <c r="A468" s="15"/>
      <c r="B468" s="15"/>
      <c r="C468" s="15"/>
      <c r="D468" s="15"/>
      <c r="E468" s="96"/>
      <c r="F468" s="96"/>
      <c r="G468" s="96"/>
      <c r="H468" s="96"/>
      <c r="I468" s="16"/>
      <c r="J468" s="16"/>
    </row>
    <row r="469" spans="1:10" x14ac:dyDescent="0.3">
      <c r="A469" s="15"/>
      <c r="B469" s="15"/>
      <c r="C469" s="15"/>
      <c r="D469" s="15"/>
      <c r="E469" s="96"/>
      <c r="F469" s="96"/>
      <c r="G469" s="96"/>
      <c r="H469" s="96"/>
      <c r="I469" s="16"/>
      <c r="J469" s="16"/>
    </row>
    <row r="470" spans="1:10" x14ac:dyDescent="0.3">
      <c r="A470" s="15"/>
      <c r="B470" s="15"/>
      <c r="C470" s="15"/>
      <c r="D470" s="15"/>
      <c r="E470" s="96"/>
      <c r="F470" s="96"/>
      <c r="G470" s="96"/>
      <c r="H470" s="96"/>
      <c r="I470" s="16"/>
      <c r="J470" s="16"/>
    </row>
    <row r="471" spans="1:10" x14ac:dyDescent="0.3">
      <c r="A471" s="15"/>
      <c r="B471" s="15"/>
      <c r="C471" s="15"/>
      <c r="D471" s="15"/>
      <c r="E471" s="96"/>
      <c r="F471" s="96"/>
      <c r="G471" s="96"/>
      <c r="H471" s="96"/>
      <c r="I471" s="16"/>
      <c r="J471" s="16"/>
    </row>
    <row r="472" spans="1:10" x14ac:dyDescent="0.3">
      <c r="A472" s="15"/>
      <c r="B472" s="15"/>
      <c r="C472" s="15"/>
      <c r="D472" s="15"/>
      <c r="E472" s="96"/>
      <c r="F472" s="96"/>
      <c r="G472" s="96"/>
      <c r="H472" s="96"/>
      <c r="I472" s="16"/>
      <c r="J472" s="16"/>
    </row>
    <row r="473" spans="1:10" x14ac:dyDescent="0.3">
      <c r="A473" s="15"/>
      <c r="B473" s="15"/>
      <c r="C473" s="15"/>
      <c r="D473" s="15"/>
      <c r="E473" s="96"/>
      <c r="F473" s="96"/>
      <c r="G473" s="96"/>
      <c r="H473" s="96"/>
      <c r="I473" s="16"/>
      <c r="J473" s="16"/>
    </row>
    <row r="474" spans="1:10" x14ac:dyDescent="0.3">
      <c r="A474" s="15"/>
      <c r="B474" s="15"/>
      <c r="C474" s="15"/>
      <c r="D474" s="15"/>
      <c r="E474" s="96"/>
      <c r="F474" s="96"/>
      <c r="G474" s="96"/>
      <c r="H474" s="96"/>
      <c r="I474" s="16"/>
      <c r="J474" s="16"/>
    </row>
    <row r="475" spans="1:10" x14ac:dyDescent="0.3">
      <c r="A475" s="15"/>
      <c r="B475" s="15"/>
      <c r="C475" s="15"/>
      <c r="D475" s="15"/>
      <c r="E475" s="96"/>
      <c r="F475" s="96"/>
      <c r="G475" s="96"/>
      <c r="H475" s="96"/>
      <c r="I475" s="16"/>
      <c r="J475" s="16"/>
    </row>
    <row r="476" spans="1:10" x14ac:dyDescent="0.3">
      <c r="A476" s="15"/>
      <c r="B476" s="15"/>
      <c r="C476" s="15"/>
      <c r="D476" s="15"/>
      <c r="E476" s="96"/>
      <c r="F476" s="96"/>
      <c r="G476" s="96"/>
      <c r="H476" s="96"/>
      <c r="I476" s="16"/>
      <c r="J476" s="16"/>
    </row>
    <row r="477" spans="1:10" x14ac:dyDescent="0.3">
      <c r="A477" s="15"/>
      <c r="B477" s="15"/>
      <c r="C477" s="15"/>
      <c r="D477" s="15"/>
      <c r="E477" s="96"/>
      <c r="F477" s="96"/>
      <c r="G477" s="96"/>
      <c r="H477" s="96"/>
      <c r="I477" s="16"/>
      <c r="J477" s="16"/>
    </row>
    <row r="478" spans="1:10" x14ac:dyDescent="0.3">
      <c r="A478" s="15"/>
      <c r="B478" s="15"/>
      <c r="C478" s="15"/>
      <c r="D478" s="15"/>
      <c r="E478" s="96"/>
      <c r="F478" s="96"/>
      <c r="G478" s="96"/>
      <c r="H478" s="96"/>
      <c r="I478" s="16"/>
      <c r="J478" s="16"/>
    </row>
    <row r="479" spans="1:10" x14ac:dyDescent="0.3">
      <c r="A479" s="15"/>
      <c r="B479" s="15"/>
      <c r="C479" s="15"/>
      <c r="D479" s="15"/>
      <c r="E479" s="96"/>
      <c r="F479" s="96"/>
      <c r="G479" s="96"/>
      <c r="H479" s="96"/>
      <c r="I479" s="16"/>
      <c r="J479" s="16"/>
    </row>
    <row r="480" spans="1:10" x14ac:dyDescent="0.3">
      <c r="A480" s="15"/>
      <c r="B480" s="15"/>
      <c r="C480" s="15"/>
      <c r="D480" s="15"/>
      <c r="E480" s="96"/>
      <c r="F480" s="96"/>
      <c r="G480" s="96"/>
      <c r="H480" s="96"/>
      <c r="I480" s="16"/>
      <c r="J480" s="16"/>
    </row>
    <row r="481" spans="1:10" x14ac:dyDescent="0.3">
      <c r="A481" s="15"/>
      <c r="B481" s="15"/>
      <c r="C481" s="15"/>
      <c r="D481" s="15"/>
      <c r="E481" s="96"/>
      <c r="F481" s="96"/>
      <c r="G481" s="96"/>
      <c r="H481" s="96"/>
      <c r="I481" s="16"/>
      <c r="J481" s="16"/>
    </row>
    <row r="482" spans="1:10" x14ac:dyDescent="0.3">
      <c r="A482" s="15"/>
      <c r="B482" s="15"/>
      <c r="C482" s="15"/>
      <c r="D482" s="15"/>
      <c r="E482" s="96"/>
      <c r="F482" s="96"/>
      <c r="G482" s="96"/>
      <c r="H482" s="96"/>
      <c r="I482" s="16"/>
      <c r="J482" s="16"/>
    </row>
    <row r="483" spans="1:10" x14ac:dyDescent="0.3">
      <c r="A483" s="15"/>
      <c r="B483" s="15"/>
      <c r="C483" s="15"/>
      <c r="D483" s="15"/>
      <c r="E483" s="96"/>
      <c r="F483" s="96"/>
      <c r="G483" s="96"/>
      <c r="H483" s="96"/>
      <c r="I483" s="16"/>
      <c r="J483" s="16"/>
    </row>
    <row r="484" spans="1:10" x14ac:dyDescent="0.3">
      <c r="A484" s="15"/>
      <c r="B484" s="15"/>
      <c r="C484" s="15"/>
      <c r="D484" s="15"/>
      <c r="E484" s="96"/>
      <c r="F484" s="96"/>
      <c r="G484" s="96"/>
      <c r="H484" s="96"/>
      <c r="I484" s="16"/>
      <c r="J484" s="16"/>
    </row>
    <row r="485" spans="1:10" x14ac:dyDescent="0.3">
      <c r="A485" s="15"/>
      <c r="B485" s="15"/>
      <c r="C485" s="15"/>
      <c r="D485" s="15"/>
      <c r="E485" s="96"/>
      <c r="F485" s="96"/>
      <c r="G485" s="96"/>
      <c r="H485" s="96"/>
      <c r="I485" s="16"/>
      <c r="J485" s="16"/>
    </row>
    <row r="486" spans="1:10" x14ac:dyDescent="0.3">
      <c r="A486" s="15"/>
      <c r="B486" s="15"/>
      <c r="C486" s="15"/>
      <c r="D486" s="15"/>
      <c r="E486" s="96"/>
      <c r="F486" s="96"/>
      <c r="G486" s="96"/>
      <c r="H486" s="96"/>
      <c r="I486" s="16"/>
      <c r="J486" s="16"/>
    </row>
    <row r="487" spans="1:10" x14ac:dyDescent="0.3">
      <c r="A487" s="15"/>
      <c r="B487" s="15"/>
      <c r="C487" s="15"/>
      <c r="D487" s="15"/>
      <c r="E487" s="96"/>
      <c r="F487" s="96"/>
      <c r="G487" s="96"/>
      <c r="H487" s="96"/>
      <c r="I487" s="16"/>
      <c r="J487" s="16"/>
    </row>
    <row r="488" spans="1:10" x14ac:dyDescent="0.3">
      <c r="A488" s="15"/>
      <c r="B488" s="15"/>
      <c r="C488" s="15"/>
      <c r="D488" s="15"/>
      <c r="E488" s="96"/>
      <c r="F488" s="96"/>
      <c r="G488" s="96"/>
      <c r="H488" s="96"/>
      <c r="I488" s="16"/>
      <c r="J488" s="16"/>
    </row>
    <row r="489" spans="1:10" x14ac:dyDescent="0.3">
      <c r="A489" s="15"/>
      <c r="B489" s="15"/>
      <c r="C489" s="15"/>
      <c r="D489" s="15"/>
      <c r="E489" s="96"/>
      <c r="F489" s="96"/>
      <c r="G489" s="96"/>
      <c r="H489" s="96"/>
      <c r="I489" s="16"/>
      <c r="J489" s="16"/>
    </row>
    <row r="490" spans="1:10" x14ac:dyDescent="0.3">
      <c r="A490" s="15"/>
      <c r="B490" s="15"/>
      <c r="C490" s="15"/>
      <c r="D490" s="15"/>
      <c r="E490" s="96"/>
      <c r="F490" s="96"/>
      <c r="G490" s="96"/>
      <c r="H490" s="96"/>
      <c r="I490" s="16"/>
      <c r="J490" s="16"/>
    </row>
    <row r="491" spans="1:10" x14ac:dyDescent="0.3">
      <c r="A491" s="15"/>
      <c r="B491" s="15"/>
      <c r="C491" s="15"/>
      <c r="D491" s="15"/>
      <c r="E491" s="96"/>
      <c r="F491" s="96"/>
      <c r="G491" s="96"/>
      <c r="H491" s="96"/>
      <c r="I491" s="16"/>
      <c r="J491" s="16"/>
    </row>
    <row r="492" spans="1:10" x14ac:dyDescent="0.3">
      <c r="A492" s="15"/>
      <c r="B492" s="15"/>
      <c r="C492" s="15"/>
      <c r="D492" s="15"/>
      <c r="E492" s="96"/>
      <c r="F492" s="96"/>
      <c r="G492" s="96"/>
      <c r="H492" s="96"/>
      <c r="I492" s="16"/>
      <c r="J492" s="16"/>
    </row>
    <row r="493" spans="1:10" x14ac:dyDescent="0.3">
      <c r="A493" s="15"/>
      <c r="B493" s="15"/>
      <c r="C493" s="15"/>
      <c r="D493" s="15"/>
      <c r="E493" s="96"/>
      <c r="F493" s="96"/>
      <c r="G493" s="96"/>
      <c r="H493" s="96"/>
      <c r="I493" s="16"/>
      <c r="J493" s="16"/>
    </row>
    <row r="494" spans="1:10" x14ac:dyDescent="0.3">
      <c r="A494" s="15"/>
      <c r="B494" s="15"/>
      <c r="C494" s="15"/>
      <c r="D494" s="15"/>
      <c r="E494" s="96"/>
      <c r="F494" s="96"/>
      <c r="G494" s="96"/>
      <c r="H494" s="96"/>
      <c r="I494" s="16"/>
      <c r="J494" s="16"/>
    </row>
    <row r="495" spans="1:10" x14ac:dyDescent="0.3">
      <c r="A495" s="15"/>
      <c r="B495" s="15"/>
      <c r="C495" s="15"/>
      <c r="D495" s="15"/>
      <c r="E495" s="96"/>
      <c r="F495" s="96"/>
      <c r="G495" s="96"/>
      <c r="H495" s="96"/>
      <c r="I495" s="16"/>
      <c r="J495" s="16"/>
    </row>
    <row r="496" spans="1:10" x14ac:dyDescent="0.3">
      <c r="A496" s="15"/>
      <c r="B496" s="15"/>
      <c r="C496" s="15"/>
      <c r="D496" s="15"/>
      <c r="E496" s="96"/>
      <c r="F496" s="96"/>
      <c r="G496" s="96"/>
      <c r="H496" s="96"/>
      <c r="I496" s="16"/>
      <c r="J496" s="16"/>
    </row>
    <row r="497" spans="1:10" x14ac:dyDescent="0.3">
      <c r="A497" s="15"/>
      <c r="B497" s="15"/>
      <c r="C497" s="15"/>
      <c r="D497" s="15"/>
      <c r="E497" s="96"/>
      <c r="F497" s="96"/>
      <c r="G497" s="96"/>
      <c r="H497" s="96"/>
      <c r="I497" s="16"/>
      <c r="J497" s="16"/>
    </row>
    <row r="498" spans="1:10" x14ac:dyDescent="0.3">
      <c r="A498" s="15"/>
      <c r="B498" s="15"/>
      <c r="C498" s="15"/>
      <c r="D498" s="15"/>
      <c r="E498" s="96"/>
      <c r="F498" s="96"/>
      <c r="G498" s="96"/>
      <c r="H498" s="96"/>
      <c r="I498" s="16"/>
      <c r="J498" s="16"/>
    </row>
    <row r="499" spans="1:10" x14ac:dyDescent="0.3">
      <c r="A499" s="15"/>
      <c r="B499" s="15"/>
      <c r="C499" s="15"/>
      <c r="D499" s="15"/>
      <c r="E499" s="96"/>
      <c r="F499" s="96"/>
      <c r="G499" s="96"/>
      <c r="H499" s="96"/>
      <c r="I499" s="16"/>
      <c r="J499" s="16"/>
    </row>
    <row r="500" spans="1:10" x14ac:dyDescent="0.3">
      <c r="A500" s="15"/>
      <c r="B500" s="15"/>
      <c r="C500" s="15"/>
      <c r="D500" s="15"/>
      <c r="E500" s="96"/>
      <c r="F500" s="96"/>
      <c r="G500" s="96"/>
      <c r="H500" s="96"/>
      <c r="I500" s="16"/>
      <c r="J500" s="16"/>
    </row>
    <row r="501" spans="1:10" x14ac:dyDescent="0.3">
      <c r="A501" s="15"/>
      <c r="B501" s="15"/>
      <c r="C501" s="15"/>
      <c r="D501" s="15"/>
      <c r="E501" s="96"/>
      <c r="F501" s="96"/>
      <c r="G501" s="96"/>
      <c r="H501" s="96"/>
      <c r="I501" s="16"/>
      <c r="J501" s="16"/>
    </row>
    <row r="502" spans="1:10" x14ac:dyDescent="0.3">
      <c r="D502" s="16"/>
      <c r="I502" s="16"/>
      <c r="J502" s="16"/>
    </row>
    <row r="503" spans="1:10" x14ac:dyDescent="0.3">
      <c r="D503" s="16"/>
      <c r="E503" s="16"/>
      <c r="F503" s="16"/>
      <c r="G503" s="16"/>
      <c r="H503" s="16"/>
      <c r="I503" s="16"/>
      <c r="J503" s="16"/>
    </row>
    <row r="504" spans="1:10" x14ac:dyDescent="0.3">
      <c r="D504" s="16"/>
      <c r="E504" s="16"/>
      <c r="F504" s="16"/>
      <c r="G504" s="16"/>
      <c r="H504" s="16"/>
      <c r="I504" s="16"/>
      <c r="J504" s="16"/>
    </row>
    <row r="505" spans="1:10" x14ac:dyDescent="0.3">
      <c r="D505" s="16"/>
      <c r="E505" s="16"/>
      <c r="F505" s="16"/>
      <c r="G505" s="16"/>
      <c r="H505" s="16"/>
      <c r="I505" s="16"/>
      <c r="J505" s="16"/>
    </row>
    <row r="506" spans="1:10" x14ac:dyDescent="0.3">
      <c r="D506" s="16"/>
      <c r="E506" s="16"/>
      <c r="F506" s="16"/>
      <c r="G506" s="16"/>
      <c r="H506" s="16"/>
      <c r="I506" s="16"/>
      <c r="J506" s="16"/>
    </row>
    <row r="507" spans="1:10" x14ac:dyDescent="0.3">
      <c r="D507" s="16"/>
      <c r="E507" s="16"/>
      <c r="F507" s="16"/>
      <c r="G507" s="16"/>
      <c r="H507" s="16"/>
      <c r="I507" s="16"/>
      <c r="J507" s="16"/>
    </row>
    <row r="508" spans="1:10" x14ac:dyDescent="0.3">
      <c r="I508" s="16"/>
      <c r="J508" s="16"/>
    </row>
    <row r="509" spans="1:10" x14ac:dyDescent="0.3">
      <c r="I509" s="16"/>
      <c r="J509" s="16"/>
    </row>
    <row r="510" spans="1:10" x14ac:dyDescent="0.3">
      <c r="I510" s="16"/>
      <c r="J510" s="16"/>
    </row>
    <row r="511" spans="1:10" x14ac:dyDescent="0.3">
      <c r="I511" s="16"/>
      <c r="J511" s="16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4097" r:id="rId3">
          <objectPr defaultSize="0" autoPict="0" r:id="rId4">
            <anchor moveWithCells="1" sizeWithCells="1">
              <from>
                <xdr:col>4</xdr:col>
                <xdr:colOff>541020</xdr:colOff>
                <xdr:row>1</xdr:row>
                <xdr:rowOff>22860</xdr:rowOff>
              </from>
              <to>
                <xdr:col>4</xdr:col>
                <xdr:colOff>670560</xdr:colOff>
                <xdr:row>2</xdr:row>
                <xdr:rowOff>0</xdr:rowOff>
              </to>
            </anchor>
          </objectPr>
        </oleObject>
      </mc:Choice>
      <mc:Fallback>
        <oleObject progId="Equation.3" shapeId="4097" r:id="rId3"/>
      </mc:Fallback>
    </mc:AlternateContent>
  </oleObjec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K19" sqref="K19"/>
    </sheetView>
  </sheetViews>
  <sheetFormatPr defaultRowHeight="14.4" x14ac:dyDescent="0.3"/>
  <cols>
    <col min="1" max="4" width="9.77734375" customWidth="1"/>
    <col min="5" max="5" width="6.33203125" customWidth="1"/>
    <col min="6" max="6" width="2.77734375" customWidth="1"/>
    <col min="7" max="7" width="11.6640625" customWidth="1"/>
    <col min="8" max="8" width="9.109375" customWidth="1"/>
  </cols>
  <sheetData>
    <row r="1" spans="1:8" ht="16.8" x14ac:dyDescent="0.35">
      <c r="A1" s="98" t="s">
        <v>16</v>
      </c>
      <c r="B1" s="100" t="s">
        <v>94</v>
      </c>
      <c r="C1" s="98" t="s">
        <v>95</v>
      </c>
      <c r="D1" s="19"/>
      <c r="E1" s="19"/>
      <c r="F1" s="98"/>
      <c r="G1" s="110" t="s">
        <v>111</v>
      </c>
      <c r="H1" s="98" t="s">
        <v>104</v>
      </c>
    </row>
    <row r="2" spans="1:8" x14ac:dyDescent="0.3">
      <c r="A2" s="1">
        <v>1</v>
      </c>
      <c r="B2" s="15">
        <v>-0.48</v>
      </c>
      <c r="C2" s="15">
        <f>B2^2</f>
        <v>0.23039999999999999</v>
      </c>
      <c r="D2" s="1"/>
      <c r="E2" s="1"/>
      <c r="F2" s="1"/>
      <c r="G2" s="118">
        <f>$C$10*($C$10+2)*SUMPRODUCT((B$2:$B2)^2,1/($C$10-($A$2:A2)))</f>
        <v>4.8790588235294114</v>
      </c>
      <c r="H2" s="15">
        <f>CHIDIST(G2,$E$12)</f>
        <v>0.43081776232426949</v>
      </c>
    </row>
    <row r="3" spans="1:8" x14ac:dyDescent="0.3">
      <c r="A3" s="1">
        <v>2</v>
      </c>
      <c r="B3" s="15">
        <v>-0.15</v>
      </c>
      <c r="C3" s="15">
        <f t="shared" ref="C3:C8" si="0">B3^2</f>
        <v>2.2499999999999999E-2</v>
      </c>
      <c r="D3" s="1"/>
      <c r="E3" s="1"/>
      <c r="F3" s="1"/>
      <c r="G3" s="118">
        <f>$C$10*($C$10+2)*SUMPRODUCT((B$2:$B3)^2,1/($C$10-($A$2:A3)))</f>
        <v>5.3853088235294111</v>
      </c>
      <c r="H3" s="15">
        <f t="shared" ref="H3:H8" si="1">CHIDIST(G3,$E$12)</f>
        <v>0.37068611764508713</v>
      </c>
    </row>
    <row r="4" spans="1:8" x14ac:dyDescent="0.3">
      <c r="A4" s="1">
        <v>3</v>
      </c>
      <c r="B4" s="15">
        <v>0.45</v>
      </c>
      <c r="C4" s="15">
        <f t="shared" si="0"/>
        <v>0.20250000000000001</v>
      </c>
      <c r="D4" s="1"/>
      <c r="E4" s="1"/>
      <c r="F4" s="1"/>
      <c r="G4" s="118">
        <f>$C$10*($C$10+2)*SUMPRODUCT((B$2:$B4)^2,1/($C$10-($A$2:A4)))</f>
        <v>10.245308823529411</v>
      </c>
      <c r="H4" s="15">
        <f t="shared" si="1"/>
        <v>6.8575526522314828E-2</v>
      </c>
    </row>
    <row r="5" spans="1:8" x14ac:dyDescent="0.3">
      <c r="A5" s="1">
        <v>4</v>
      </c>
      <c r="B5" s="15">
        <v>-0.34</v>
      </c>
      <c r="C5" s="15">
        <f t="shared" si="0"/>
        <v>0.11560000000000002</v>
      </c>
      <c r="D5" s="1"/>
      <c r="E5" s="1"/>
      <c r="F5" s="1"/>
      <c r="G5" s="118">
        <f>$C$10*($C$10+2)*SUMPRODUCT((B$2:$B5)^2,1/($C$10-($A$2:A5)))</f>
        <v>13.217880252100841</v>
      </c>
      <c r="H5" s="15">
        <f t="shared" si="1"/>
        <v>2.1420338023003652E-2</v>
      </c>
    </row>
    <row r="6" spans="1:8" x14ac:dyDescent="0.3">
      <c r="A6" s="1">
        <v>5</v>
      </c>
      <c r="B6" s="15">
        <v>0.06</v>
      </c>
      <c r="C6" s="15">
        <f t="shared" si="0"/>
        <v>3.5999999999999999E-3</v>
      </c>
      <c r="D6" s="1"/>
      <c r="E6" s="1"/>
      <c r="F6" s="1"/>
      <c r="G6" s="118">
        <f>$C$10*($C$10+2)*SUMPRODUCT((B$2:$B6)^2,1/($C$10-($A$2:A6)))</f>
        <v>13.317572559793149</v>
      </c>
      <c r="H6" s="15">
        <f t="shared" si="1"/>
        <v>2.057774000562838E-2</v>
      </c>
    </row>
    <row r="7" spans="1:8" x14ac:dyDescent="0.3">
      <c r="A7" s="1">
        <v>6</v>
      </c>
      <c r="B7" s="15">
        <v>-0.01</v>
      </c>
      <c r="C7" s="15">
        <f t="shared" si="0"/>
        <v>1E-4</v>
      </c>
      <c r="D7" s="1"/>
      <c r="E7" s="1"/>
      <c r="F7" s="1"/>
      <c r="G7" s="118">
        <f>$C$10*($C$10+2)*SUMPRODUCT((B$2:$B7)^2,1/($C$10-($A$2:A7)))</f>
        <v>13.320572559793149</v>
      </c>
      <c r="H7" s="15">
        <f t="shared" si="1"/>
        <v>2.0552884579808771E-2</v>
      </c>
    </row>
    <row r="8" spans="1:8" x14ac:dyDescent="0.3">
      <c r="A8" s="1">
        <v>7</v>
      </c>
      <c r="B8" s="15">
        <v>0.17</v>
      </c>
      <c r="C8" s="15">
        <f t="shared" si="0"/>
        <v>2.8900000000000006E-2</v>
      </c>
      <c r="D8" s="1"/>
      <c r="E8" s="1"/>
      <c r="F8" s="1"/>
      <c r="G8" s="118">
        <f>$C$10*($C$10+2)*SUMPRODUCT((B$2:$B8)^2,1/($C$10-($A$2:A8)))</f>
        <v>14.266390741611332</v>
      </c>
      <c r="H8" s="15">
        <f t="shared" si="1"/>
        <v>1.4002942312883971E-2</v>
      </c>
    </row>
    <row r="9" spans="1:8" x14ac:dyDescent="0.3">
      <c r="B9" s="101" t="s">
        <v>96</v>
      </c>
      <c r="C9" s="103">
        <f>SUMSQ(B2:B8)</f>
        <v>0.60360000000000014</v>
      </c>
      <c r="D9" s="101" t="s">
        <v>97</v>
      </c>
      <c r="E9" s="1">
        <v>7</v>
      </c>
      <c r="G9" s="108"/>
    </row>
    <row r="10" spans="1:8" x14ac:dyDescent="0.3">
      <c r="B10" s="98" t="s">
        <v>98</v>
      </c>
      <c r="C10" s="102">
        <v>18</v>
      </c>
      <c r="D10" s="101" t="s">
        <v>99</v>
      </c>
      <c r="E10" s="1">
        <v>1</v>
      </c>
    </row>
    <row r="11" spans="1:8" x14ac:dyDescent="0.3">
      <c r="B11" s="98" t="s">
        <v>100</v>
      </c>
      <c r="C11" s="102">
        <v>1</v>
      </c>
      <c r="D11" s="98" t="s">
        <v>101</v>
      </c>
      <c r="E11" s="1">
        <v>1</v>
      </c>
    </row>
    <row r="12" spans="1:8" x14ac:dyDescent="0.3">
      <c r="B12" s="101" t="s">
        <v>102</v>
      </c>
      <c r="C12" s="15">
        <f>(C10-C11)*C9</f>
        <v>10.261200000000002</v>
      </c>
      <c r="D12" s="101" t="s">
        <v>103</v>
      </c>
      <c r="E12" s="1">
        <f>E9-E10-E11</f>
        <v>5</v>
      </c>
    </row>
    <row r="13" spans="1:8" ht="16.2" x14ac:dyDescent="0.3">
      <c r="B13" s="98" t="s">
        <v>104</v>
      </c>
      <c r="C13" s="15">
        <f>CHIDIST(C12,E12)</f>
        <v>6.8163645234325415E-2</v>
      </c>
      <c r="D13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305"/>
  <sheetViews>
    <sheetView zoomScale="80" zoomScaleNormal="80" workbookViewId="0">
      <selection activeCell="AR16" sqref="AR16"/>
    </sheetView>
  </sheetViews>
  <sheetFormatPr defaultColWidth="9.109375" defaultRowHeight="14.4" x14ac:dyDescent="0.3"/>
  <cols>
    <col min="1" max="2" width="8" style="1" customWidth="1"/>
    <col min="3" max="3" width="9.109375" style="1"/>
    <col min="4" max="4" width="10.6640625" style="1" customWidth="1"/>
    <col min="5" max="7" width="9.109375" style="1"/>
    <col min="8" max="8" width="9.5546875" style="1" bestFit="1" customWidth="1"/>
    <col min="9" max="16384" width="9.109375" style="1"/>
  </cols>
  <sheetData>
    <row r="2" spans="1:34" x14ac:dyDescent="0.3">
      <c r="B2" s="8"/>
    </row>
    <row r="3" spans="1:34" x14ac:dyDescent="0.3">
      <c r="A3" s="9" t="s">
        <v>7</v>
      </c>
      <c r="B3" s="10" t="s">
        <v>8</v>
      </c>
      <c r="D3" s="1" t="s">
        <v>105</v>
      </c>
    </row>
    <row r="4" spans="1:34" ht="15.6" x14ac:dyDescent="0.35">
      <c r="A4" s="11"/>
      <c r="B4" s="12" t="s">
        <v>106</v>
      </c>
      <c r="C4" s="1" t="s">
        <v>121</v>
      </c>
    </row>
    <row r="5" spans="1:34" ht="15" thickBot="1" x14ac:dyDescent="0.35">
      <c r="A5" s="13">
        <v>0</v>
      </c>
      <c r="B5" s="13"/>
      <c r="D5" s="1" t="s">
        <v>1</v>
      </c>
      <c r="E5" s="1" t="s">
        <v>109</v>
      </c>
      <c r="F5" s="1" t="s">
        <v>110</v>
      </c>
      <c r="G5" s="1" t="s">
        <v>2</v>
      </c>
      <c r="H5" s="1" t="s">
        <v>109</v>
      </c>
      <c r="I5" s="1" t="s">
        <v>110</v>
      </c>
      <c r="Z5" s="4" t="s">
        <v>0</v>
      </c>
      <c r="AA5" s="5" t="s">
        <v>1</v>
      </c>
      <c r="AB5" s="1" t="s">
        <v>109</v>
      </c>
      <c r="AC5" s="1" t="s">
        <v>110</v>
      </c>
      <c r="AD5" s="5" t="s">
        <v>2</v>
      </c>
      <c r="AE5" s="1" t="s">
        <v>109</v>
      </c>
      <c r="AF5" s="1" t="s">
        <v>110</v>
      </c>
      <c r="AG5" s="5" t="s">
        <v>3</v>
      </c>
      <c r="AH5" s="5" t="s">
        <v>4</v>
      </c>
    </row>
    <row r="6" spans="1:34" ht="15" thickTop="1" x14ac:dyDescent="0.3">
      <c r="A6" s="14">
        <v>1</v>
      </c>
      <c r="B6" s="1">
        <v>98.900907485221978</v>
      </c>
      <c r="C6" s="1">
        <f>B7-B6</f>
        <v>1.1803945199062582</v>
      </c>
      <c r="D6" s="2">
        <v>0.97592978728774293</v>
      </c>
      <c r="E6" s="103">
        <f>1/SQRT(COUNT($B$6:$B$305))</f>
        <v>5.7735026918962568E-2</v>
      </c>
      <c r="F6" s="1">
        <f>-1/SQRT(COUNT($B$6:$B$305))</f>
        <v>-5.7735026918962568E-2</v>
      </c>
      <c r="G6" s="2">
        <v>0.97592978728774293</v>
      </c>
      <c r="H6" s="103">
        <f>1/SQRT(COUNT($B$6:$B$305))</f>
        <v>5.7735026918962568E-2</v>
      </c>
      <c r="I6" s="1">
        <f>-1/SQRT(COUNT($B$6:$B$305))</f>
        <v>-5.7735026918962568E-2</v>
      </c>
      <c r="Z6" s="2">
        <v>1</v>
      </c>
      <c r="AA6" s="2">
        <v>-0.39920128586251041</v>
      </c>
      <c r="AB6" s="103">
        <f>1/SQRT(COUNT($C$6:$C$304))</f>
        <v>5.783149319662402E-2</v>
      </c>
      <c r="AC6" s="1">
        <f>-1/SQRT(COUNT($C$6:$C$304))</f>
        <v>-5.783149319662402E-2</v>
      </c>
      <c r="AD6" s="2">
        <v>-0.39920128586251041</v>
      </c>
      <c r="AE6" s="103">
        <f>1/SQRT(COUNT($C$6:$C$304))</f>
        <v>5.783149319662402E-2</v>
      </c>
      <c r="AF6" s="1">
        <f>-1/SQRT(COUNT($C$6:$C$304))</f>
        <v>-5.783149319662402E-2</v>
      </c>
      <c r="AG6" s="2">
        <v>48.1288276356333</v>
      </c>
      <c r="AH6" s="2">
        <v>3.9911532579468371E-12</v>
      </c>
    </row>
    <row r="7" spans="1:34" x14ac:dyDescent="0.3">
      <c r="A7" s="14">
        <v>2</v>
      </c>
      <c r="B7" s="1">
        <v>100.08130200512824</v>
      </c>
      <c r="C7" s="1">
        <f t="shared" ref="C7:C70" si="0">B8-B7</f>
        <v>1.2119403436372522</v>
      </c>
      <c r="D7" s="3">
        <v>0.96631817392465214</v>
      </c>
      <c r="E7">
        <f>SQRT((1/COUNT($B$6:$B$305))*(1+2*SUMSQ($D$6)))</f>
        <v>9.8401861422620765E-2</v>
      </c>
      <c r="F7">
        <f>-SQRT((1/COUNT($B$6:$B$305))*(1+2*SUMSQ($D$6)))</f>
        <v>-9.8401861422620765E-2</v>
      </c>
      <c r="G7" s="3">
        <v>0.29181912775538354</v>
      </c>
      <c r="H7" s="103">
        <f t="shared" ref="H7:H70" si="1">1/SQRT(COUNT($B$6:$B$305))</f>
        <v>5.7735026918962568E-2</v>
      </c>
      <c r="I7" s="1">
        <f t="shared" ref="I7:I70" si="2">-1/SQRT(COUNT($B$6:$B$305))</f>
        <v>-5.7735026918962568E-2</v>
      </c>
      <c r="Z7" s="3">
        <v>2</v>
      </c>
      <c r="AA7" s="3">
        <v>-1.6164365244250373E-2</v>
      </c>
      <c r="AB7">
        <f>SQRT((1/COUNT($C$6:$C$304))*(1+2*SUMSQ($AA$6)))</f>
        <v>6.6411188294323506E-2</v>
      </c>
      <c r="AC7">
        <f>-SQRT((1/COUNT($C$6:$C$304))*(1+2*SUMSQ($AA$6)))</f>
        <v>-6.6411188294323506E-2</v>
      </c>
      <c r="AD7" s="3">
        <v>-0.2088008896474744</v>
      </c>
      <c r="AE7" s="103">
        <f t="shared" ref="AE7:AE40" si="3">1/SQRT(COUNT($C$6:$C$304))</f>
        <v>5.783149319662402E-2</v>
      </c>
      <c r="AF7" s="1">
        <f t="shared" ref="AF7:AF40" si="4">-1/SQRT(COUNT($C$6:$C$304))</f>
        <v>-5.783149319662402E-2</v>
      </c>
      <c r="AG7" s="3">
        <v>48.208004544895104</v>
      </c>
      <c r="AH7" s="3">
        <v>3.4022390210544749E-11</v>
      </c>
    </row>
    <row r="8" spans="1:34" x14ac:dyDescent="0.3">
      <c r="A8" s="14">
        <v>3</v>
      </c>
      <c r="B8" s="1">
        <v>101.29324234876549</v>
      </c>
      <c r="C8" s="1">
        <f t="shared" si="0"/>
        <v>-2.5225835997844115</v>
      </c>
      <c r="D8" s="3">
        <v>0.95842953201891423</v>
      </c>
      <c r="E8">
        <f>SQRT((1/COUNT($B$6:$B$305))*(1+2*SUMSQ($D$6:D7)))</f>
        <v>0.12612717822295011</v>
      </c>
      <c r="F8">
        <f>-SQRT((1/COUNT($B$6:$B$305))*(1+2*SUMSQ($D$6:D7)))</f>
        <v>-0.12612717822295011</v>
      </c>
      <c r="G8" s="3">
        <v>0.13280435016926304</v>
      </c>
      <c r="H8" s="103">
        <f t="shared" si="1"/>
        <v>5.7735026918962568E-2</v>
      </c>
      <c r="I8" s="1">
        <f t="shared" si="2"/>
        <v>-5.7735026918962568E-2</v>
      </c>
      <c r="Z8" s="3">
        <v>3</v>
      </c>
      <c r="AA8" s="3">
        <v>-1.8669178078289026E-2</v>
      </c>
      <c r="AB8">
        <f>SQRT((1/COUNT($C$6:$C$304))*(1+2*SUMSQ($AA$6:AA8)))</f>
        <v>6.6441892109405848E-2</v>
      </c>
      <c r="AC8">
        <f>-SQRT((1/COUNT($C$6:$C$304))*(1+2*SUMSQ($AA$6:AA8)))</f>
        <v>-6.6441892109405848E-2</v>
      </c>
      <c r="AD8" s="3">
        <v>-0.13659769572813574</v>
      </c>
      <c r="AE8" s="103">
        <f t="shared" si="3"/>
        <v>5.783149319662402E-2</v>
      </c>
      <c r="AF8" s="1">
        <f t="shared" si="4"/>
        <v>-5.783149319662402E-2</v>
      </c>
      <c r="AG8" s="3">
        <v>48.313977823180537</v>
      </c>
      <c r="AH8" s="3">
        <v>1.8258062583524335E-10</v>
      </c>
    </row>
    <row r="9" spans="1:34" x14ac:dyDescent="0.3">
      <c r="A9" s="14">
        <v>4</v>
      </c>
      <c r="B9" s="1">
        <v>98.770658748981077</v>
      </c>
      <c r="C9" s="1">
        <f t="shared" si="0"/>
        <v>0.80802919910638593</v>
      </c>
      <c r="D9" s="3">
        <v>0.94886060481467882</v>
      </c>
      <c r="E9">
        <f>SQRT((1/COUNT($B$6:$B$305))*(1+2*SUMSQ($D$6:D8)))</f>
        <v>0.14843173359760525</v>
      </c>
      <c r="F9">
        <f>-SQRT((1/COUNT($B$6:$B$305))*(1+2*SUMSQ($D$6:D8)))</f>
        <v>-0.14843173359760525</v>
      </c>
      <c r="G9" s="3">
        <v>1.6300459790147468E-2</v>
      </c>
      <c r="H9" s="103">
        <f t="shared" si="1"/>
        <v>5.7735026918962568E-2</v>
      </c>
      <c r="I9" s="1">
        <f t="shared" si="2"/>
        <v>-5.7735026918962568E-2</v>
      </c>
      <c r="Z9" s="3">
        <v>4</v>
      </c>
      <c r="AA9" s="3">
        <v>-4.35614064138393E-2</v>
      </c>
      <c r="AB9">
        <f>SQRT((1/COUNT($C$6:$C$304))*(1+2*SUMSQ($AA$6:AA9)))</f>
        <v>6.6537342731521204E-2</v>
      </c>
      <c r="AC9">
        <f>-SQRT((1/COUNT($C$6:$C$304))*(1+2*SUMSQ($AA$6:AA9)))</f>
        <v>-6.6537342731521204E-2</v>
      </c>
      <c r="AD9" s="3">
        <v>-0.14204722724872457</v>
      </c>
      <c r="AE9" s="103">
        <f t="shared" si="3"/>
        <v>5.783149319662402E-2</v>
      </c>
      <c r="AF9" s="1">
        <f t="shared" si="4"/>
        <v>-5.783149319662402E-2</v>
      </c>
      <c r="AG9" s="3">
        <v>48.892899023151799</v>
      </c>
      <c r="AH9" s="3">
        <v>6.1470828948086835E-10</v>
      </c>
    </row>
    <row r="10" spans="1:34" x14ac:dyDescent="0.3">
      <c r="A10" s="14">
        <v>5</v>
      </c>
      <c r="B10" s="1">
        <v>99.578687948087463</v>
      </c>
      <c r="C10" s="1">
        <f t="shared" si="0"/>
        <v>0.58610453379515093</v>
      </c>
      <c r="D10" s="3">
        <v>0.94198903167303871</v>
      </c>
      <c r="E10">
        <f>SQRT((1/COUNT($B$6:$B$305))*(1+2*SUMSQ($D$6:D9)))</f>
        <v>0.16743423342092353</v>
      </c>
      <c r="F10">
        <f>-SQRT((1/COUNT($B$6:$B$305))*(1+2*SUMSQ($D$6:D9)))</f>
        <v>-0.16743423342092353</v>
      </c>
      <c r="G10" s="3">
        <v>5.7782538479312195E-2</v>
      </c>
      <c r="H10" s="103">
        <f t="shared" si="1"/>
        <v>5.7735026918962568E-2</v>
      </c>
      <c r="I10" s="1">
        <f t="shared" si="2"/>
        <v>-5.7735026918962568E-2</v>
      </c>
      <c r="Z10" s="3">
        <v>5</v>
      </c>
      <c r="AA10" s="3">
        <v>6.8714734130937372E-2</v>
      </c>
      <c r="AB10">
        <f>SQRT((1/COUNT($C$6:$C$304))*(1+2*SUMSQ($AA$6:AA10)))</f>
        <v>6.6774256668289386E-2</v>
      </c>
      <c r="AC10">
        <f>-SQRT((1/COUNT($C$6:$C$304))*(1+2*SUMSQ($AA$6:AA10)))</f>
        <v>-6.6774256668289386E-2</v>
      </c>
      <c r="AD10" s="3">
        <v>-2.6308081751651852E-2</v>
      </c>
      <c r="AE10" s="103">
        <f t="shared" si="3"/>
        <v>5.783149319662402E-2</v>
      </c>
      <c r="AF10" s="1">
        <f t="shared" si="4"/>
        <v>-5.783149319662402E-2</v>
      </c>
      <c r="AG10" s="3">
        <v>50.338305826168806</v>
      </c>
      <c r="AH10" s="3">
        <v>1.1815686869392132E-9</v>
      </c>
    </row>
    <row r="11" spans="1:34" x14ac:dyDescent="0.3">
      <c r="A11" s="14">
        <v>6</v>
      </c>
      <c r="B11" s="1">
        <v>100.16479248188261</v>
      </c>
      <c r="C11" s="1">
        <f t="shared" si="0"/>
        <v>-0.26238353711960372</v>
      </c>
      <c r="D11" s="3">
        <v>0.93281078468899248</v>
      </c>
      <c r="E11">
        <f>SQRT((1/COUNT($B$6:$B$305))*(1+2*SUMSQ($D$6:D10)))</f>
        <v>0.18425483646262233</v>
      </c>
      <c r="F11">
        <f>-SQRT((1/COUNT($B$6:$B$305))*(1+2*SUMSQ($D$6:D10)))</f>
        <v>-0.18425483646262233</v>
      </c>
      <c r="G11" s="3">
        <v>-1.9744522651282743E-2</v>
      </c>
      <c r="H11" s="103">
        <f t="shared" si="1"/>
        <v>5.7735026918962568E-2</v>
      </c>
      <c r="I11" s="1">
        <f t="shared" si="2"/>
        <v>-5.7735026918962568E-2</v>
      </c>
      <c r="Z11" s="3">
        <v>6</v>
      </c>
      <c r="AA11" s="3">
        <v>-1.9338924201625984E-2</v>
      </c>
      <c r="AB11">
        <f>SQRT((1/COUNT($C$6:$C$304))*(1+2*SUMSQ($AA$6:AA11)))</f>
        <v>6.6792986051215614E-2</v>
      </c>
      <c r="AC11">
        <f>-SQRT((1/COUNT($C$6:$C$304))*(1+2*SUMSQ($AA$6:AA11)))</f>
        <v>-6.6792986051215614E-2</v>
      </c>
      <c r="AD11" s="3">
        <v>-1.7631017876092663E-2</v>
      </c>
      <c r="AE11" s="103">
        <f t="shared" si="3"/>
        <v>5.783149319662402E-2</v>
      </c>
      <c r="AF11" s="1">
        <f t="shared" si="4"/>
        <v>-5.783149319662402E-2</v>
      </c>
      <c r="AG11" s="3">
        <v>50.453183249516492</v>
      </c>
      <c r="AH11" s="3">
        <v>3.8134241092890029E-9</v>
      </c>
    </row>
    <row r="12" spans="1:34" x14ac:dyDescent="0.3">
      <c r="A12" s="14">
        <v>7</v>
      </c>
      <c r="B12" s="1">
        <v>99.90240894476301</v>
      </c>
      <c r="C12" s="1">
        <f t="shared" si="0"/>
        <v>1.7525076145830099</v>
      </c>
      <c r="D12" s="3">
        <v>0.92368854549586044</v>
      </c>
      <c r="E12">
        <f>SQRT((1/COUNT($B$6:$B$305))*(1+2*SUMSQ($D$6:D11)))</f>
        <v>0.19937590416116402</v>
      </c>
      <c r="F12">
        <f>-SQRT((1/COUNT($B$6:$B$305))*(1+2*SUMSQ($D$6:D11)))</f>
        <v>-0.19937590416116402</v>
      </c>
      <c r="G12" s="3">
        <v>-1.6573056886374234E-2</v>
      </c>
      <c r="H12" s="103">
        <f t="shared" si="1"/>
        <v>5.7735026918962568E-2</v>
      </c>
      <c r="I12" s="1">
        <f t="shared" si="2"/>
        <v>-5.7735026918962568E-2</v>
      </c>
      <c r="Z12" s="3">
        <v>7</v>
      </c>
      <c r="AA12" s="3">
        <v>1.6488837316121344E-2</v>
      </c>
      <c r="AB12">
        <f>SQRT((1/COUNT($C$6:$C$304))*(1+2*SUMSQ($AA$6:AA12)))</f>
        <v>6.6806598421875057E-2</v>
      </c>
      <c r="AC12">
        <f>-SQRT((1/COUNT($C$6:$C$304))*(1+2*SUMSQ($AA$6:AA12)))</f>
        <v>-6.6806598421875057E-2</v>
      </c>
      <c r="AD12" s="3">
        <v>1.0360920399515541E-2</v>
      </c>
      <c r="AE12" s="103">
        <f t="shared" si="3"/>
        <v>5.783149319662402E-2</v>
      </c>
      <c r="AF12" s="1">
        <f t="shared" si="4"/>
        <v>-5.783149319662402E-2</v>
      </c>
      <c r="AG12" s="3">
        <v>50.53698148979602</v>
      </c>
      <c r="AH12" s="3">
        <v>1.1330227195785562E-8</v>
      </c>
    </row>
    <row r="13" spans="1:34" x14ac:dyDescent="0.3">
      <c r="A13" s="14">
        <v>8</v>
      </c>
      <c r="B13" s="1">
        <v>101.65491655934602</v>
      </c>
      <c r="C13" s="1">
        <f t="shared" si="0"/>
        <v>-2.2614722183789127</v>
      </c>
      <c r="D13" s="3">
        <v>0.91540895311806947</v>
      </c>
      <c r="E13">
        <f>SQRT((1/COUNT($B$6:$B$305))*(1+2*SUMSQ($D$6:D12)))</f>
        <v>0.21316368050698362</v>
      </c>
      <c r="F13">
        <f>-SQRT((1/COUNT($B$6:$B$305))*(1+2*SUMSQ($D$6:D12)))</f>
        <v>-0.21316368050698362</v>
      </c>
      <c r="G13" s="3">
        <v>2.8201355697299625E-3</v>
      </c>
      <c r="H13" s="103">
        <f t="shared" si="1"/>
        <v>5.7735026918962568E-2</v>
      </c>
      <c r="I13" s="1">
        <f t="shared" si="2"/>
        <v>-5.7735026918962568E-2</v>
      </c>
      <c r="Z13" s="3">
        <v>8</v>
      </c>
      <c r="AA13" s="3">
        <v>-2.1607665582841572E-2</v>
      </c>
      <c r="AB13">
        <f>SQRT((1/COUNT($C$6:$C$304))*(1+2*SUMSQ($AA$6:AA13)))</f>
        <v>6.6829967909926041E-2</v>
      </c>
      <c r="AC13">
        <f>-SQRT((1/COUNT($C$6:$C$304))*(1+2*SUMSQ($AA$6:AA13)))</f>
        <v>-6.6829967909926041E-2</v>
      </c>
      <c r="AD13" s="3">
        <v>-9.7500398926464588E-3</v>
      </c>
      <c r="AE13" s="103">
        <f t="shared" si="3"/>
        <v>5.783149319662402E-2</v>
      </c>
      <c r="AF13" s="1">
        <f t="shared" si="4"/>
        <v>-5.783149319662402E-2</v>
      </c>
      <c r="AG13" s="3">
        <v>50.681379229257807</v>
      </c>
      <c r="AH13" s="3">
        <v>3.0222444197035071E-8</v>
      </c>
    </row>
    <row r="14" spans="1:34" x14ac:dyDescent="0.3">
      <c r="A14" s="14">
        <v>9</v>
      </c>
      <c r="B14" s="1">
        <v>99.393444340967108</v>
      </c>
      <c r="C14" s="1">
        <f t="shared" si="0"/>
        <v>-9.744667295308318E-2</v>
      </c>
      <c r="D14" s="3">
        <v>0.90582279594102577</v>
      </c>
      <c r="E14">
        <f>SQRT((1/COUNT($B$6:$B$305))*(1+2*SUMSQ($D$6:D13)))</f>
        <v>0.22588768233410794</v>
      </c>
      <c r="F14">
        <f>-SQRT((1/COUNT($B$6:$B$305))*(1+2*SUMSQ($D$6:D13)))</f>
        <v>-0.22588768233410794</v>
      </c>
      <c r="G14" s="3">
        <v>-2.4009324155908139E-2</v>
      </c>
      <c r="H14" s="103">
        <f t="shared" si="1"/>
        <v>5.7735026918962568E-2</v>
      </c>
      <c r="I14" s="1">
        <f t="shared" si="2"/>
        <v>-5.7735026918962568E-2</v>
      </c>
      <c r="Z14" s="3">
        <v>9</v>
      </c>
      <c r="AA14" s="3">
        <v>2.108122487548687E-2</v>
      </c>
      <c r="AB14">
        <f>SQRT((1/COUNT($C$6:$C$304))*(1+2*SUMSQ($AA$6:AA14)))</f>
        <v>6.6852204950745883E-2</v>
      </c>
      <c r="AC14">
        <f>-SQRT((1/COUNT($C$6:$C$304))*(1+2*SUMSQ($AA$6:AA14)))</f>
        <v>-6.6852204950745883E-2</v>
      </c>
      <c r="AD14" s="3">
        <v>2.0779217336418514E-2</v>
      </c>
      <c r="AE14" s="103">
        <f t="shared" si="3"/>
        <v>5.783149319662402E-2</v>
      </c>
      <c r="AF14" s="1">
        <f t="shared" si="4"/>
        <v>-5.783149319662402E-2</v>
      </c>
      <c r="AG14" s="3">
        <v>50.819300537480338</v>
      </c>
      <c r="AH14" s="3">
        <v>7.5522167167799401E-8</v>
      </c>
    </row>
    <row r="15" spans="1:34" x14ac:dyDescent="0.3">
      <c r="A15" s="14">
        <v>10</v>
      </c>
      <c r="B15" s="1">
        <v>99.295997668014024</v>
      </c>
      <c r="C15" s="1">
        <f t="shared" si="0"/>
        <v>0.11714405445673037</v>
      </c>
      <c r="D15" s="3">
        <v>0.89506991480426834</v>
      </c>
      <c r="E15">
        <f>SQRT((1/COUNT($B$6:$B$305))*(1+2*SUMSQ($D$6:D14)))</f>
        <v>0.23768749360154459</v>
      </c>
      <c r="F15">
        <f>-SQRT((1/COUNT($B$6:$B$305))*(1+2*SUMSQ($D$6:D14)))</f>
        <v>-0.23768749360154459</v>
      </c>
      <c r="G15" s="3">
        <v>-4.9897950934609692E-2</v>
      </c>
      <c r="H15" s="103">
        <f t="shared" si="1"/>
        <v>5.7735026918962568E-2</v>
      </c>
      <c r="I15" s="1">
        <f t="shared" si="2"/>
        <v>-5.7735026918962568E-2</v>
      </c>
      <c r="Z15" s="3">
        <v>10</v>
      </c>
      <c r="AA15" s="3">
        <v>-4.1566415604768394E-3</v>
      </c>
      <c r="AB15">
        <f>SQRT((1/COUNT($C$6:$C$304))*(1+2*SUMSQ($AA$6:AA15)))</f>
        <v>6.6853069312255653E-2</v>
      </c>
      <c r="AC15">
        <f>-SQRT((1/COUNT($C$6:$C$304))*(1+2*SUMSQ($AA$6:AA15)))</f>
        <v>-6.6853069312255653E-2</v>
      </c>
      <c r="AD15" s="3">
        <v>1.4110749683169974E-2</v>
      </c>
      <c r="AE15" s="103">
        <f t="shared" si="3"/>
        <v>5.783149319662402E-2</v>
      </c>
      <c r="AF15" s="1">
        <f t="shared" si="4"/>
        <v>-5.783149319662402E-2</v>
      </c>
      <c r="AG15" s="3">
        <v>50.82468106667735</v>
      </c>
      <c r="AH15" s="3">
        <v>1.8814436435161626E-7</v>
      </c>
    </row>
    <row r="16" spans="1:34" x14ac:dyDescent="0.3">
      <c r="A16" s="14">
        <v>11</v>
      </c>
      <c r="B16" s="1">
        <v>99.413141722470755</v>
      </c>
      <c r="C16" s="1">
        <f t="shared" si="0"/>
        <v>1.5309660739148967</v>
      </c>
      <c r="D16" s="3">
        <v>0.88516219783439565</v>
      </c>
      <c r="E16">
        <f>SQRT((1/COUNT($B$6:$B$305))*(1+2*SUMSQ($D$6:D15)))</f>
        <v>0.24866914893187383</v>
      </c>
      <c r="F16">
        <f>-SQRT((1/COUNT($B$6:$B$305))*(1+2*SUMSQ($D$6:D15)))</f>
        <v>-0.24866914893187383</v>
      </c>
      <c r="G16" s="3">
        <v>-1.4852765312850897E-2</v>
      </c>
      <c r="H16" s="103">
        <f t="shared" si="1"/>
        <v>5.7735026918962568E-2</v>
      </c>
      <c r="I16" s="1">
        <f t="shared" si="2"/>
        <v>-5.7735026918962568E-2</v>
      </c>
      <c r="Z16" s="3">
        <v>11</v>
      </c>
      <c r="AA16" s="3">
        <v>-4.3887063799806801E-2</v>
      </c>
      <c r="AB16">
        <f>SQRT((1/COUNT($C$6:$C$304))*(1+2*SUMSQ($AA$6:AA16)))</f>
        <v>6.6949356360344228E-2</v>
      </c>
      <c r="AC16">
        <f>-SQRT((1/COUNT($C$6:$C$304))*(1+2*SUMSQ($AA$6:AA16)))</f>
        <v>-6.6949356360344228E-2</v>
      </c>
      <c r="AD16" s="3">
        <v>-4.4838861838480251E-2</v>
      </c>
      <c r="AE16" s="103">
        <f t="shared" si="3"/>
        <v>5.783149319662402E-2</v>
      </c>
      <c r="AF16" s="1">
        <f t="shared" si="4"/>
        <v>-5.783149319662402E-2</v>
      </c>
      <c r="AG16" s="3">
        <v>51.426572619221723</v>
      </c>
      <c r="AH16" s="3">
        <v>3.462253974141047E-7</v>
      </c>
    </row>
    <row r="17" spans="1:34" x14ac:dyDescent="0.3">
      <c r="A17" s="14">
        <v>12</v>
      </c>
      <c r="B17" s="1">
        <v>100.94410779638565</v>
      </c>
      <c r="C17" s="1">
        <f t="shared" si="0"/>
        <v>-0.88139813669840805</v>
      </c>
      <c r="D17" s="3">
        <v>0.87720088015851894</v>
      </c>
      <c r="E17">
        <f>SQRT((1/COUNT($B$6:$B$305))*(1+2*SUMSQ($D$6:D16)))</f>
        <v>0.2589589923913358</v>
      </c>
      <c r="F17">
        <f>-SQRT((1/COUNT($B$6:$B$305))*(1+2*SUMSQ($D$6:D16)))</f>
        <v>-0.2589589923913358</v>
      </c>
      <c r="G17" s="3">
        <v>3.9626409531395963E-2</v>
      </c>
      <c r="H17" s="103">
        <f t="shared" si="1"/>
        <v>5.7735026918962568E-2</v>
      </c>
      <c r="I17" s="1">
        <f t="shared" si="2"/>
        <v>-5.7735026918962568E-2</v>
      </c>
      <c r="Z17" s="3">
        <v>12</v>
      </c>
      <c r="AA17" s="3">
        <v>1.500008261332844E-2</v>
      </c>
      <c r="AB17">
        <f>SQRT((1/COUNT($C$6:$C$304))*(1+2*SUMSQ($AA$6:AA17)))</f>
        <v>6.6960595504854517E-2</v>
      </c>
      <c r="AC17">
        <f>-SQRT((1/COUNT($C$6:$C$304))*(1+2*SUMSQ($AA$6:AA17)))</f>
        <v>-6.6960595504854517E-2</v>
      </c>
      <c r="AD17" s="3">
        <v>-3.4747341517582561E-2</v>
      </c>
      <c r="AE17" s="103">
        <f t="shared" si="3"/>
        <v>5.783149319662402E-2</v>
      </c>
      <c r="AF17" s="1">
        <f t="shared" si="4"/>
        <v>-5.783149319662402E-2</v>
      </c>
      <c r="AG17" s="3">
        <v>51.497130103730861</v>
      </c>
      <c r="AH17" s="3">
        <v>7.6098435163304223E-7</v>
      </c>
    </row>
    <row r="18" spans="1:34" x14ac:dyDescent="0.3">
      <c r="A18" s="14">
        <v>13</v>
      </c>
      <c r="B18" s="1">
        <v>100.06270965968724</v>
      </c>
      <c r="C18" s="1">
        <f t="shared" si="0"/>
        <v>-0.7420180736517068</v>
      </c>
      <c r="D18" s="3">
        <v>0.86831989950391353</v>
      </c>
      <c r="E18">
        <f>SQRT((1/COUNT($B$6:$B$305))*(1+2*SUMSQ($D$6:D17)))</f>
        <v>0.26868129007185282</v>
      </c>
      <c r="F18">
        <f>-SQRT((1/COUNT($B$6:$B$305))*(1+2*SUMSQ($D$6:D17)))</f>
        <v>-0.26868129007185282</v>
      </c>
      <c r="G18" s="3">
        <v>4.2482956619323267E-3</v>
      </c>
      <c r="H18" s="103">
        <f t="shared" si="1"/>
        <v>5.7735026918962568E-2</v>
      </c>
      <c r="I18" s="1">
        <f t="shared" si="2"/>
        <v>-5.7735026918962568E-2</v>
      </c>
      <c r="Z18" s="3">
        <v>13</v>
      </c>
      <c r="AA18" s="3">
        <v>3.1503309980544396E-2</v>
      </c>
      <c r="AB18">
        <f>SQRT((1/COUNT($C$6:$C$304))*(1+2*SUMSQ($AA$6:AA18)))</f>
        <v>6.7010147507859927E-2</v>
      </c>
      <c r="AC18">
        <f>-SQRT((1/COUNT($C$6:$C$304))*(1+2*SUMSQ($AA$6:AA18)))</f>
        <v>-6.7010147507859927E-2</v>
      </c>
      <c r="AD18" s="3">
        <v>1.7119575053501021E-2</v>
      </c>
      <c r="AE18" s="103">
        <f t="shared" si="3"/>
        <v>5.783149319662402E-2</v>
      </c>
      <c r="AF18" s="1">
        <f t="shared" si="4"/>
        <v>-5.783149319662402E-2</v>
      </c>
      <c r="AG18" s="3">
        <v>51.809438761483257</v>
      </c>
      <c r="AH18" s="3">
        <v>1.4542016581390901E-6</v>
      </c>
    </row>
    <row r="19" spans="1:34" x14ac:dyDescent="0.3">
      <c r="A19" s="14">
        <v>14</v>
      </c>
      <c r="B19" s="1">
        <v>99.320691586035537</v>
      </c>
      <c r="C19" s="1">
        <f t="shared" si="0"/>
        <v>0.54596284826402552</v>
      </c>
      <c r="D19" s="3">
        <v>0.85741650562663152</v>
      </c>
      <c r="E19">
        <f>SQRT((1/COUNT($B$6:$B$305))*(1+2*SUMSQ($D$6:D18)))</f>
        <v>0.27787796833713119</v>
      </c>
      <c r="F19">
        <f>-SQRT((1/COUNT($B$6:$B$305))*(1+2*SUMSQ($D$6:D18)))</f>
        <v>-0.27787796833713119</v>
      </c>
      <c r="G19" s="3">
        <v>-4.9488479846695875E-2</v>
      </c>
      <c r="H19" s="103">
        <f t="shared" si="1"/>
        <v>5.7735026918962568E-2</v>
      </c>
      <c r="I19" s="1">
        <f t="shared" si="2"/>
        <v>-5.7735026918962568E-2</v>
      </c>
      <c r="Z19" s="3">
        <v>14</v>
      </c>
      <c r="AA19" s="3">
        <v>1.4387697535844039E-2</v>
      </c>
      <c r="AB19">
        <f>SQRT((1/COUNT($C$6:$C$304))*(1+2*SUMSQ($AA$6:AA19)))</f>
        <v>6.7020478388891455E-2</v>
      </c>
      <c r="AC19">
        <f>-SQRT((1/COUNT($C$6:$C$304))*(1+2*SUMSQ($AA$6:AA19)))</f>
        <v>-6.7020478388891455E-2</v>
      </c>
      <c r="AD19" s="3">
        <v>3.8864569708413413E-2</v>
      </c>
      <c r="AE19" s="103">
        <f t="shared" si="3"/>
        <v>5.783149319662402E-2</v>
      </c>
      <c r="AF19" s="1">
        <f t="shared" si="4"/>
        <v>-5.783149319662402E-2</v>
      </c>
      <c r="AG19" s="3">
        <v>51.874808300531058</v>
      </c>
      <c r="AH19" s="3">
        <v>2.9525926813646726E-6</v>
      </c>
    </row>
    <row r="20" spans="1:34" x14ac:dyDescent="0.3">
      <c r="A20" s="14">
        <v>15</v>
      </c>
      <c r="B20" s="1">
        <v>99.866654434299562</v>
      </c>
      <c r="C20" s="1">
        <f t="shared" si="0"/>
        <v>0.98614236776484177</v>
      </c>
      <c r="D20" s="3">
        <v>0.8465380058296752</v>
      </c>
      <c r="E20">
        <f>SQRT((1/COUNT($B$6:$B$305))*(1+2*SUMSQ($D$6:D19)))</f>
        <v>0.28656107966943378</v>
      </c>
      <c r="F20">
        <f>-SQRT((1/COUNT($B$6:$B$305))*(1+2*SUMSQ($D$6:D19)))</f>
        <v>-0.28656107966943378</v>
      </c>
      <c r="G20" s="3">
        <v>-3.5047297856638668E-2</v>
      </c>
      <c r="H20" s="103">
        <f t="shared" si="1"/>
        <v>5.7735026918962568E-2</v>
      </c>
      <c r="I20" s="1">
        <f t="shared" si="2"/>
        <v>-5.7735026918962568E-2</v>
      </c>
      <c r="Z20" s="3">
        <v>15</v>
      </c>
      <c r="AA20" s="3">
        <v>-6.7104729197937751E-2</v>
      </c>
      <c r="AB20">
        <f>SQRT((1/COUNT($C$6:$C$304))*(1+2*SUMSQ($AA$6:AA20)))</f>
        <v>6.7244815589615606E-2</v>
      </c>
      <c r="AC20">
        <f>-SQRT((1/COUNT($C$6:$C$304))*(1+2*SUMSQ($AA$6:AA20)))</f>
        <v>-6.7244815589615606E-2</v>
      </c>
      <c r="AD20" s="3">
        <v>-4.953903153624397E-2</v>
      </c>
      <c r="AE20" s="103">
        <f t="shared" si="3"/>
        <v>5.783149319662402E-2</v>
      </c>
      <c r="AF20" s="1">
        <f t="shared" si="4"/>
        <v>-5.783149319662402E-2</v>
      </c>
      <c r="AG20" s="3">
        <v>53.301813646379266</v>
      </c>
      <c r="AH20" s="3">
        <v>3.4349083289761077E-6</v>
      </c>
    </row>
    <row r="21" spans="1:34" x14ac:dyDescent="0.3">
      <c r="A21" s="14">
        <v>16</v>
      </c>
      <c r="B21" s="1">
        <v>100.8527968020644</v>
      </c>
      <c r="C21" s="1">
        <f t="shared" si="0"/>
        <v>-0.61587002164742444</v>
      </c>
      <c r="D21" s="3">
        <v>0.83893789277708308</v>
      </c>
      <c r="E21">
        <f>SQRT((1/COUNT($B$6:$B$305))*(1+2*SUMSQ($D$6:D20)))</f>
        <v>0.29477917670137216</v>
      </c>
      <c r="F21">
        <f>-SQRT((1/COUNT($B$6:$B$305))*(1+2*SUMSQ($D$6:D20)))</f>
        <v>-0.29477917670137216</v>
      </c>
      <c r="G21" s="3">
        <v>5.6664443840475691E-2</v>
      </c>
      <c r="H21" s="103">
        <f t="shared" si="1"/>
        <v>5.7735026918962568E-2</v>
      </c>
      <c r="I21" s="1">
        <f t="shared" si="2"/>
        <v>-5.7735026918962568E-2</v>
      </c>
      <c r="Z21" s="3">
        <v>16</v>
      </c>
      <c r="AA21" s="3">
        <v>2.6213829140095065E-2</v>
      </c>
      <c r="AB21">
        <f>SQRT((1/COUNT($C$6:$C$304))*(1+2*SUMSQ($AA$6:AA21)))</f>
        <v>6.7278983672494075E-2</v>
      </c>
      <c r="AC21">
        <f>-SQRT((1/COUNT($C$6:$C$304))*(1+2*SUMSQ($AA$6:AA21)))</f>
        <v>-6.7278983672494075E-2</v>
      </c>
      <c r="AD21" s="3">
        <v>-1.8508545291603597E-2</v>
      </c>
      <c r="AE21" s="103">
        <f t="shared" si="3"/>
        <v>5.783149319662402E-2</v>
      </c>
      <c r="AF21" s="1">
        <f t="shared" si="4"/>
        <v>-5.783149319662402E-2</v>
      </c>
      <c r="AG21" s="3">
        <v>53.520344205643966</v>
      </c>
      <c r="AH21" s="3">
        <v>6.2092031588138195E-6</v>
      </c>
    </row>
    <row r="22" spans="1:34" x14ac:dyDescent="0.3">
      <c r="A22" s="14">
        <v>17</v>
      </c>
      <c r="B22" s="1">
        <v>100.23692678041698</v>
      </c>
      <c r="C22" s="1">
        <f t="shared" si="0"/>
        <v>-0.53732833293906879</v>
      </c>
      <c r="D22" s="3">
        <v>0.830240227599645</v>
      </c>
      <c r="E22">
        <f>SQRT((1/COUNT($B$6:$B$305))*(1+2*SUMSQ($D$6:D21)))</f>
        <v>0.30263323501611733</v>
      </c>
      <c r="F22">
        <f>-SQRT((1/COUNT($B$6:$B$305))*(1+2*SUMSQ($D$6:D21)))</f>
        <v>-0.30263323501611733</v>
      </c>
      <c r="G22" s="3">
        <v>1.1766091227554598E-2</v>
      </c>
      <c r="H22" s="103">
        <f t="shared" si="1"/>
        <v>5.7735026918962568E-2</v>
      </c>
      <c r="I22" s="1">
        <f t="shared" si="2"/>
        <v>-5.7735026918962568E-2</v>
      </c>
      <c r="Z22" s="3">
        <v>17</v>
      </c>
      <c r="AA22" s="3">
        <v>-6.5084640150234449E-2</v>
      </c>
      <c r="AB22">
        <f>SQRT((1/COUNT($C$6:$C$304))*(1+2*SUMSQ($AA$6:AA22)))</f>
        <v>6.7489229967595668E-2</v>
      </c>
      <c r="AC22">
        <f>-SQRT((1/COUNT($C$6:$C$304))*(1+2*SUMSQ($AA$6:AA22)))</f>
        <v>-6.7489229967595668E-2</v>
      </c>
      <c r="AD22" s="3">
        <v>-9.1603302756800953E-2</v>
      </c>
      <c r="AE22" s="103">
        <f t="shared" si="3"/>
        <v>5.783149319662402E-2</v>
      </c>
      <c r="AF22" s="1">
        <f t="shared" si="4"/>
        <v>-5.783149319662402E-2</v>
      </c>
      <c r="AG22" s="3">
        <v>54.872247391825923</v>
      </c>
      <c r="AH22" s="3">
        <v>7.1835498350385776E-6</v>
      </c>
    </row>
    <row r="23" spans="1:34" x14ac:dyDescent="0.3">
      <c r="A23" s="14">
        <v>18</v>
      </c>
      <c r="B23" s="1">
        <v>99.699598447477911</v>
      </c>
      <c r="C23" s="1">
        <f t="shared" si="0"/>
        <v>-0.54623342293780297</v>
      </c>
      <c r="D23" s="3">
        <v>0.82256102644438667</v>
      </c>
      <c r="E23">
        <f>SQRT((1/COUNT($B$6:$B$305))*(1+2*SUMSQ($D$6:D22)))</f>
        <v>0.31013255312283039</v>
      </c>
      <c r="F23">
        <f>-SQRT((1/COUNT($B$6:$B$305))*(1+2*SUMSQ($D$6:D22)))</f>
        <v>-0.31013255312283039</v>
      </c>
      <c r="G23" s="3">
        <v>2.7028875859505683E-2</v>
      </c>
      <c r="H23" s="103">
        <f t="shared" si="1"/>
        <v>5.7735026918962568E-2</v>
      </c>
      <c r="I23" s="1">
        <f t="shared" si="2"/>
        <v>-5.7735026918962568E-2</v>
      </c>
      <c r="Z23" s="3">
        <v>18</v>
      </c>
      <c r="AA23" s="3">
        <v>6.7798155180670103E-2</v>
      </c>
      <c r="AB23">
        <f>SQRT((1/COUNT($C$6:$C$304))*(1+2*SUMSQ($AA$6:AA23)))</f>
        <v>6.7716634455596961E-2</v>
      </c>
      <c r="AC23">
        <f>-SQRT((1/COUNT($C$6:$C$304))*(1+2*SUMSQ($AA$6:AA23)))</f>
        <v>-6.7716634455596961E-2</v>
      </c>
      <c r="AD23" s="3">
        <v>-1.2514168100170763E-2</v>
      </c>
      <c r="AE23" s="103">
        <f t="shared" si="3"/>
        <v>5.783149319662402E-2</v>
      </c>
      <c r="AF23" s="1">
        <f t="shared" si="4"/>
        <v>-5.783149319662402E-2</v>
      </c>
      <c r="AG23" s="3">
        <v>56.3444484222222</v>
      </c>
      <c r="AH23" s="3">
        <v>7.8625644919622277E-6</v>
      </c>
    </row>
    <row r="24" spans="1:34" x14ac:dyDescent="0.3">
      <c r="A24" s="14">
        <v>19</v>
      </c>
      <c r="B24" s="1">
        <v>99.153365024540108</v>
      </c>
      <c r="C24" s="1">
        <f t="shared" si="0"/>
        <v>1.2460770903999219</v>
      </c>
      <c r="D24" s="3">
        <v>0.81238619547560487</v>
      </c>
      <c r="E24">
        <f>SQRT((1/COUNT($B$6:$B$305))*(1+2*SUMSQ($D$6:D23)))</f>
        <v>0.31732146390474997</v>
      </c>
      <c r="F24">
        <f>-SQRT((1/COUNT($B$6:$B$305))*(1+2*SUMSQ($D$6:D23)))</f>
        <v>-0.31732146390474997</v>
      </c>
      <c r="G24" s="3">
        <v>-4.3080284228112414E-2</v>
      </c>
      <c r="H24" s="103">
        <f t="shared" si="1"/>
        <v>5.7735026918962568E-2</v>
      </c>
      <c r="I24" s="1">
        <f t="shared" si="2"/>
        <v>-5.7735026918962568E-2</v>
      </c>
      <c r="Z24" s="3">
        <v>19</v>
      </c>
      <c r="AA24" s="3">
        <v>-6.9276934432427134E-2</v>
      </c>
      <c r="AB24">
        <f>SQRT((1/COUNT($C$6:$C$304))*(1+2*SUMSQ($AA$6:AA24)))</f>
        <v>6.7953255114213532E-2</v>
      </c>
      <c r="AC24">
        <f>-SQRT((1/COUNT($C$6:$C$304))*(1+2*SUMSQ($AA$6:AA24)))</f>
        <v>-6.7953255114213532E-2</v>
      </c>
      <c r="AD24" s="3">
        <v>-9.1700341814498113E-2</v>
      </c>
      <c r="AE24" s="103">
        <f t="shared" si="3"/>
        <v>5.783149319662402E-2</v>
      </c>
      <c r="AF24" s="1">
        <f t="shared" si="4"/>
        <v>-5.783149319662402E-2</v>
      </c>
      <c r="AG24" s="3">
        <v>57.887061381858949</v>
      </c>
      <c r="AH24" s="3">
        <v>8.3135642695353445E-6</v>
      </c>
    </row>
    <row r="25" spans="1:34" x14ac:dyDescent="0.3">
      <c r="A25" s="14">
        <v>20</v>
      </c>
      <c r="B25" s="1">
        <v>100.39944211494003</v>
      </c>
      <c r="C25" s="1">
        <f t="shared" si="0"/>
        <v>-1.7368950011587003</v>
      </c>
      <c r="D25" s="3">
        <v>0.8047347180137655</v>
      </c>
      <c r="E25">
        <f>SQRT((1/COUNT($B$6:$B$305))*(1+2*SUMSQ($D$6:D24)))</f>
        <v>0.32418007391774667</v>
      </c>
      <c r="F25">
        <f>-SQRT((1/COUNT($B$6:$B$305))*(1+2*SUMSQ($D$6:D24)))</f>
        <v>-0.32418007391774667</v>
      </c>
      <c r="G25" s="3">
        <v>3.0184963577966673E-2</v>
      </c>
      <c r="H25" s="103">
        <f t="shared" si="1"/>
        <v>5.7735026918962568E-2</v>
      </c>
      <c r="I25" s="1">
        <f t="shared" si="2"/>
        <v>-5.7735026918962568E-2</v>
      </c>
      <c r="Z25" s="3">
        <v>20</v>
      </c>
      <c r="AA25" s="3">
        <v>7.618390181522032E-2</v>
      </c>
      <c r="AB25">
        <f>SQRT((1/COUNT($C$6:$C$304))*(1+2*SUMSQ($AA$6:AA25)))</f>
        <v>6.823831427752837E-2</v>
      </c>
      <c r="AC25">
        <f>-SQRT((1/COUNT($C$6:$C$304))*(1+2*SUMSQ($AA$6:AA25)))</f>
        <v>-6.823831427752837E-2</v>
      </c>
      <c r="AD25" s="3">
        <v>1.7262903633506046E-2</v>
      </c>
      <c r="AE25" s="103">
        <f t="shared" si="3"/>
        <v>5.783149319662402E-2</v>
      </c>
      <c r="AF25" s="1">
        <f t="shared" si="4"/>
        <v>-5.783149319662402E-2</v>
      </c>
      <c r="AG25" s="3">
        <v>59.759294416390503</v>
      </c>
      <c r="AH25" s="3">
        <v>7.7590769047246079E-6</v>
      </c>
    </row>
    <row r="26" spans="1:34" x14ac:dyDescent="0.3">
      <c r="A26" s="14">
        <v>21</v>
      </c>
      <c r="B26" s="1">
        <v>98.662547113781329</v>
      </c>
      <c r="C26" s="1">
        <f t="shared" si="0"/>
        <v>1.0278949957864825</v>
      </c>
      <c r="D26" s="3">
        <v>0.79364002665502065</v>
      </c>
      <c r="E26">
        <f>SQRT((1/COUNT($B$6:$B$305))*(1+2*SUMSQ($D$6:D25)))</f>
        <v>0.33077188529432233</v>
      </c>
      <c r="F26">
        <f>-SQRT((1/COUNT($B$6:$B$305))*(1+2*SUMSQ($D$6:D25)))</f>
        <v>-0.33077188529432233</v>
      </c>
      <c r="G26" s="3">
        <v>-7.2102256140320592E-2</v>
      </c>
      <c r="H26" s="103">
        <f t="shared" si="1"/>
        <v>5.7735026918962568E-2</v>
      </c>
      <c r="I26" s="1">
        <f t="shared" si="2"/>
        <v>-5.7735026918962568E-2</v>
      </c>
      <c r="Z26" s="3">
        <v>21</v>
      </c>
      <c r="AA26" s="3">
        <v>-4.7301229506186537E-2</v>
      </c>
      <c r="AB26">
        <f>SQRT((1/COUNT($C$6:$C$304))*(1+2*SUMSQ($AA$6:AA26)))</f>
        <v>6.8347885585089058E-2</v>
      </c>
      <c r="AC26">
        <f>-SQRT((1/COUNT($C$6:$C$304))*(1+2*SUMSQ($AA$6:AA26)))</f>
        <v>-6.8347885585089058E-2</v>
      </c>
      <c r="AD26" s="3">
        <v>-2.878886806300876E-2</v>
      </c>
      <c r="AE26" s="103">
        <f t="shared" si="3"/>
        <v>5.783149319662402E-2</v>
      </c>
      <c r="AF26" s="1">
        <f t="shared" si="4"/>
        <v>-5.783149319662402E-2</v>
      </c>
      <c r="AG26" s="3">
        <v>60.483626541374001</v>
      </c>
      <c r="AH26" s="3">
        <v>1.0787736638234891E-5</v>
      </c>
    </row>
    <row r="27" spans="1:34" x14ac:dyDescent="0.3">
      <c r="A27" s="14">
        <v>22</v>
      </c>
      <c r="B27" s="1">
        <v>99.690442109567812</v>
      </c>
      <c r="C27" s="1">
        <f t="shared" si="0"/>
        <v>2.0340235096227843</v>
      </c>
      <c r="D27" s="3">
        <v>0.78486349644420661</v>
      </c>
      <c r="E27">
        <f>SQRT((1/COUNT($B$6:$B$305))*(1+2*SUMSQ($D$6:D26)))</f>
        <v>0.33705954476010153</v>
      </c>
      <c r="F27">
        <f>-SQRT((1/COUNT($B$6:$B$305))*(1+2*SUMSQ($D$6:D26)))</f>
        <v>-0.33705954476010153</v>
      </c>
      <c r="G27" s="3">
        <v>1.3807403802886349E-2</v>
      </c>
      <c r="H27" s="103">
        <f t="shared" si="1"/>
        <v>5.7735026918962568E-2</v>
      </c>
      <c r="I27" s="1">
        <f t="shared" si="2"/>
        <v>-5.7735026918962568E-2</v>
      </c>
      <c r="Z27" s="3">
        <v>22</v>
      </c>
      <c r="AA27" s="3">
        <v>8.9332239300515086E-3</v>
      </c>
      <c r="AB27">
        <f>SQRT((1/COUNT($C$6:$C$304))*(1+2*SUMSQ($AA$6:AA27)))</f>
        <v>6.8351790465727494E-2</v>
      </c>
      <c r="AC27">
        <f>-SQRT((1/COUNT($C$6:$C$304))*(1+2*SUMSQ($AA$6:AA27)))</f>
        <v>-6.8351790465727494E-2</v>
      </c>
      <c r="AD27" s="3">
        <v>-9.1633401306513221E-3</v>
      </c>
      <c r="AE27" s="103">
        <f t="shared" si="3"/>
        <v>5.783149319662402E-2</v>
      </c>
      <c r="AF27" s="1">
        <f t="shared" si="4"/>
        <v>-5.783149319662402E-2</v>
      </c>
      <c r="AG27" s="3">
        <v>60.509554860067539</v>
      </c>
      <c r="AH27" s="3">
        <v>1.8781264630257576E-5</v>
      </c>
    </row>
    <row r="28" spans="1:34" x14ac:dyDescent="0.3">
      <c r="A28" s="14">
        <v>23</v>
      </c>
      <c r="B28" s="1">
        <v>101.7244656191906</v>
      </c>
      <c r="C28" s="1">
        <f t="shared" si="0"/>
        <v>-1.2877137578470865</v>
      </c>
      <c r="D28" s="3">
        <v>0.77734011048911877</v>
      </c>
      <c r="E28">
        <f>SQRT((1/COUNT($B$6:$B$305))*(1+2*SUMSQ($D$6:D27)))</f>
        <v>0.34309747123457163</v>
      </c>
      <c r="F28">
        <f>-SQRT((1/COUNT($B$6:$B$305))*(1+2*SUMSQ($D$6:D27)))</f>
        <v>-0.34309747123457163</v>
      </c>
      <c r="G28" s="3">
        <v>3.628117098854404E-2</v>
      </c>
      <c r="H28" s="103">
        <f t="shared" si="1"/>
        <v>5.7735026918962568E-2</v>
      </c>
      <c r="I28" s="1">
        <f t="shared" si="2"/>
        <v>-5.7735026918962568E-2</v>
      </c>
      <c r="Z28" s="3">
        <v>23</v>
      </c>
      <c r="AA28" s="3">
        <v>4.5946131059204233E-2</v>
      </c>
      <c r="AB28">
        <f>SQRT((1/COUNT($C$6:$C$304))*(1+2*SUMSQ($AA$6:AA28)))</f>
        <v>6.8455006941184379E-2</v>
      </c>
      <c r="AC28">
        <f>-SQRT((1/COUNT($C$6:$C$304))*(1+2*SUMSQ($AA$6:AA28)))</f>
        <v>-6.8455006941184379E-2</v>
      </c>
      <c r="AD28" s="3">
        <v>4.4960206493838903E-2</v>
      </c>
      <c r="AE28" s="103">
        <f t="shared" si="3"/>
        <v>5.783149319662402E-2</v>
      </c>
      <c r="AF28" s="1">
        <f t="shared" si="4"/>
        <v>-5.783149319662402E-2</v>
      </c>
      <c r="AG28" s="3">
        <v>61.197932089382405</v>
      </c>
      <c r="AH28" s="3">
        <v>2.5594805817152591E-5</v>
      </c>
    </row>
    <row r="29" spans="1:34" x14ac:dyDescent="0.3">
      <c r="A29" s="14">
        <v>24</v>
      </c>
      <c r="B29" s="1">
        <v>100.43675186134351</v>
      </c>
      <c r="C29" s="1">
        <f t="shared" si="0"/>
        <v>-2.3110339952836512</v>
      </c>
      <c r="D29" s="3">
        <v>0.76692045689594335</v>
      </c>
      <c r="E29">
        <f>SQRT((1/COUNT($B$6:$B$305))*(1+2*SUMSQ($D$6:D28)))</f>
        <v>0.34891869981901602</v>
      </c>
      <c r="F29">
        <f>-SQRT((1/COUNT($B$6:$B$305))*(1+2*SUMSQ($D$6:D28)))</f>
        <v>-0.34891869981901602</v>
      </c>
      <c r="G29" s="3">
        <v>-4.0105285941885352E-2</v>
      </c>
      <c r="H29" s="103">
        <f t="shared" si="1"/>
        <v>5.7735026918962568E-2</v>
      </c>
      <c r="I29" s="1">
        <f t="shared" si="2"/>
        <v>-5.7735026918962568E-2</v>
      </c>
      <c r="Z29" s="3">
        <v>24</v>
      </c>
      <c r="AA29" s="3">
        <v>-6.954461485130381E-2</v>
      </c>
      <c r="AB29">
        <f>SQRT((1/COUNT($C$6:$C$304))*(1+2*SUMSQ($AA$6:AA29)))</f>
        <v>6.8690893388768368E-2</v>
      </c>
      <c r="AC29">
        <f>-SQRT((1/COUNT($C$6:$C$304))*(1+2*SUMSQ($AA$6:AA29)))</f>
        <v>-6.8690893388768368E-2</v>
      </c>
      <c r="AD29" s="3">
        <v>-1.6698669054905638E-2</v>
      </c>
      <c r="AE29" s="103">
        <f t="shared" si="3"/>
        <v>5.783149319662402E-2</v>
      </c>
      <c r="AF29" s="1">
        <f t="shared" si="4"/>
        <v>-5.783149319662402E-2</v>
      </c>
      <c r="AG29" s="3">
        <v>62.780753814764225</v>
      </c>
      <c r="AH29" s="3">
        <v>2.5604586931070708E-5</v>
      </c>
    </row>
    <row r="30" spans="1:34" x14ac:dyDescent="0.3">
      <c r="A30" s="14">
        <v>25</v>
      </c>
      <c r="B30" s="1">
        <v>98.125717866059858</v>
      </c>
      <c r="C30" s="1">
        <f t="shared" si="0"/>
        <v>1.0977021247526864</v>
      </c>
      <c r="D30" s="3">
        <v>0.7569391690628402</v>
      </c>
      <c r="E30">
        <f>SQRT((1/COUNT($B$6:$B$305))*(1+2*SUMSQ($D$6:D29)))</f>
        <v>0.35449312028786845</v>
      </c>
      <c r="F30">
        <f>-SQRT((1/COUNT($B$6:$B$305))*(1+2*SUMSQ($D$6:D29)))</f>
        <v>-0.35449312028786845</v>
      </c>
      <c r="G30" s="3">
        <v>-4.2964011226952495E-2</v>
      </c>
      <c r="H30" s="103">
        <f t="shared" si="1"/>
        <v>5.7735026918962568E-2</v>
      </c>
      <c r="I30" s="1">
        <f t="shared" si="2"/>
        <v>-5.7735026918962568E-2</v>
      </c>
      <c r="Z30" s="3">
        <v>25</v>
      </c>
      <c r="AA30" s="3">
        <v>5.5087971567634599E-2</v>
      </c>
      <c r="AB30">
        <f>SQRT((1/COUNT($C$6:$C$304))*(1+2*SUMSQ($AA$6:AA30)))</f>
        <v>6.8838490165525304E-2</v>
      </c>
      <c r="AC30">
        <f>-SQRT((1/COUNT($C$6:$C$304))*(1+2*SUMSQ($AA$6:AA30)))</f>
        <v>-6.8838490165525304E-2</v>
      </c>
      <c r="AD30" s="3">
        <v>2.5049547299919542E-2</v>
      </c>
      <c r="AE30" s="103">
        <f t="shared" si="3"/>
        <v>5.783149319662402E-2</v>
      </c>
      <c r="AF30" s="1">
        <f t="shared" si="4"/>
        <v>-5.783149319662402E-2</v>
      </c>
      <c r="AG30" s="3">
        <v>63.777536954708296</v>
      </c>
      <c r="AH30" s="3">
        <v>3.0925395204185627E-5</v>
      </c>
    </row>
    <row r="31" spans="1:34" x14ac:dyDescent="0.3">
      <c r="A31" s="14">
        <v>26</v>
      </c>
      <c r="B31" s="1">
        <v>99.223419990812545</v>
      </c>
      <c r="C31" s="1">
        <f t="shared" si="0"/>
        <v>-0.528099235452828</v>
      </c>
      <c r="D31" s="3">
        <v>0.74618827941896038</v>
      </c>
      <c r="E31">
        <f>SQRT((1/COUNT($B$6:$B$305))*(1+2*SUMSQ($D$6:D30)))</f>
        <v>0.35984036048759099</v>
      </c>
      <c r="F31">
        <f>-SQRT((1/COUNT($B$6:$B$305))*(1+2*SUMSQ($D$6:D30)))</f>
        <v>-0.35984036048759099</v>
      </c>
      <c r="G31" s="3">
        <v>-3.4891810259725015E-2</v>
      </c>
      <c r="H31" s="103">
        <f t="shared" si="1"/>
        <v>5.7735026918962568E-2</v>
      </c>
      <c r="I31" s="1">
        <f t="shared" si="2"/>
        <v>-5.7735026918962568E-2</v>
      </c>
      <c r="Z31" s="3">
        <v>26</v>
      </c>
      <c r="AA31" s="3">
        <v>-6.860141817053024E-2</v>
      </c>
      <c r="AB31">
        <f>SQRT((1/COUNT($C$6:$C$304))*(1+2*SUMSQ($AA$6:AA31)))</f>
        <v>6.9066757728195344E-2</v>
      </c>
      <c r="AC31">
        <f>-SQRT((1/COUNT($C$6:$C$304))*(1+2*SUMSQ($AA$6:AA31)))</f>
        <v>-6.9066757728195344E-2</v>
      </c>
      <c r="AD31" s="3">
        <v>-5.6607001554760533E-2</v>
      </c>
      <c r="AE31" s="103">
        <f t="shared" si="3"/>
        <v>5.783149319662402E-2</v>
      </c>
      <c r="AF31" s="1">
        <f t="shared" si="4"/>
        <v>-5.783149319662402E-2</v>
      </c>
      <c r="AG31" s="3">
        <v>65.328999246269248</v>
      </c>
      <c r="AH31" s="3">
        <v>3.0961465549194814E-5</v>
      </c>
    </row>
    <row r="32" spans="1:34" x14ac:dyDescent="0.3">
      <c r="A32" s="14">
        <v>27</v>
      </c>
      <c r="B32" s="1">
        <v>98.695320755359717</v>
      </c>
      <c r="C32" s="1">
        <f t="shared" si="0"/>
        <v>-0.4353296390036121</v>
      </c>
      <c r="D32" s="3">
        <v>0.7367110452025657</v>
      </c>
      <c r="E32">
        <f>SQRT((1/COUNT($B$6:$B$305))*(1+2*SUMSQ($D$6:D31)))</f>
        <v>0.36496173044780228</v>
      </c>
      <c r="F32">
        <f>-SQRT((1/COUNT($B$6:$B$305))*(1+2*SUMSQ($D$6:D31)))</f>
        <v>-0.36496173044780228</v>
      </c>
      <c r="G32" s="3">
        <v>2.1306932234748444E-2</v>
      </c>
      <c r="H32" s="103">
        <f t="shared" si="1"/>
        <v>5.7735026918962568E-2</v>
      </c>
      <c r="I32" s="1">
        <f t="shared" si="2"/>
        <v>-5.7735026918962568E-2</v>
      </c>
      <c r="Z32" s="3">
        <v>27</v>
      </c>
      <c r="AA32" s="3">
        <v>5.7050185597469433E-3</v>
      </c>
      <c r="AB32">
        <f>SQRT((1/COUNT($C$6:$C$304))*(1+2*SUMSQ($AA$6:AA32)))</f>
        <v>6.9068333774274418E-2</v>
      </c>
      <c r="AC32">
        <f>-SQRT((1/COUNT($C$6:$C$304))*(1+2*SUMSQ($AA$6:AA32)))</f>
        <v>-6.9068333774274418E-2</v>
      </c>
      <c r="AD32" s="3">
        <v>-6.4262444471487642E-2</v>
      </c>
      <c r="AE32" s="103">
        <f t="shared" si="3"/>
        <v>5.783149319662402E-2</v>
      </c>
      <c r="AF32" s="1">
        <f t="shared" si="4"/>
        <v>-5.783149319662402E-2</v>
      </c>
      <c r="AG32" s="3">
        <v>65.339768432893507</v>
      </c>
      <c r="AH32" s="3">
        <v>5.050058684134892E-5</v>
      </c>
    </row>
    <row r="33" spans="1:34" x14ac:dyDescent="0.3">
      <c r="A33" s="14">
        <v>28</v>
      </c>
      <c r="B33" s="1">
        <v>98.259991116356105</v>
      </c>
      <c r="C33" s="1">
        <f t="shared" si="0"/>
        <v>0.79407072917092592</v>
      </c>
      <c r="D33" s="3">
        <v>0.72774682539069346</v>
      </c>
      <c r="E33">
        <f>SQRT((1/COUNT($B$6:$B$305))*(1+2*SUMSQ($D$6:D32)))</f>
        <v>0.36988559373443747</v>
      </c>
      <c r="F33">
        <f>-SQRT((1/COUNT($B$6:$B$305))*(1+2*SUMSQ($D$6:D32)))</f>
        <v>-0.36988559373443747</v>
      </c>
      <c r="G33" s="3">
        <v>1.3449819642163569E-2</v>
      </c>
      <c r="H33" s="103">
        <f t="shared" si="1"/>
        <v>5.7735026918962568E-2</v>
      </c>
      <c r="I33" s="1">
        <f t="shared" si="2"/>
        <v>-5.7735026918962568E-2</v>
      </c>
      <c r="Z33" s="3">
        <v>28</v>
      </c>
      <c r="AA33" s="3">
        <v>5.7895386706495203E-2</v>
      </c>
      <c r="AB33">
        <f>SQRT((1/COUNT($C$6:$C$304))*(1+2*SUMSQ($AA$6:AA33)))</f>
        <v>6.9230450701120619E-2</v>
      </c>
      <c r="AC33">
        <f>-SQRT((1/COUNT($C$6:$C$304))*(1+2*SUMSQ($AA$6:AA33)))</f>
        <v>-6.9230450701120619E-2</v>
      </c>
      <c r="AD33" s="3">
        <v>1.4620981469067252E-2</v>
      </c>
      <c r="AE33" s="103">
        <f t="shared" si="3"/>
        <v>5.783149319662402E-2</v>
      </c>
      <c r="AF33" s="1">
        <f t="shared" si="4"/>
        <v>-5.783149319662402E-2</v>
      </c>
      <c r="AG33" s="3">
        <v>66.452925149848184</v>
      </c>
      <c r="AH33" s="3">
        <v>5.7362111082174821E-5</v>
      </c>
    </row>
    <row r="34" spans="1:34" x14ac:dyDescent="0.3">
      <c r="A34" s="14">
        <v>29</v>
      </c>
      <c r="B34" s="1">
        <v>99.054061845527031</v>
      </c>
      <c r="C34" s="1">
        <f t="shared" si="0"/>
        <v>0.43934960558544844</v>
      </c>
      <c r="D34" s="3">
        <v>0.71630951399264997</v>
      </c>
      <c r="E34">
        <f>SQRT((1/COUNT($B$6:$B$305))*(1+2*SUMSQ($D$6:D33)))</f>
        <v>0.37462797821935145</v>
      </c>
      <c r="F34">
        <f>-SQRT((1/COUNT($B$6:$B$305))*(1+2*SUMSQ($D$6:D33)))</f>
        <v>-0.37462797821935145</v>
      </c>
      <c r="G34" s="3">
        <v>-5.1722731565484917E-2</v>
      </c>
      <c r="H34" s="103">
        <f t="shared" si="1"/>
        <v>5.7735026918962568E-2</v>
      </c>
      <c r="I34" s="1">
        <f t="shared" si="2"/>
        <v>-5.7735026918962568E-2</v>
      </c>
      <c r="Z34" s="3">
        <v>29</v>
      </c>
      <c r="AA34" s="3">
        <v>-4.7297707362596447E-2</v>
      </c>
      <c r="AB34">
        <f>SQRT((1/COUNT($C$6:$C$304))*(1+2*SUMSQ($AA$6:AA34)))</f>
        <v>6.9338438142861142E-2</v>
      </c>
      <c r="AC34">
        <f>-SQRT((1/COUNT($C$6:$C$304))*(1+2*SUMSQ($AA$6:AA34)))</f>
        <v>-6.9338438142861142E-2</v>
      </c>
      <c r="AD34" s="3">
        <v>-2.1677250884853498E-2</v>
      </c>
      <c r="AE34" s="103">
        <f t="shared" si="3"/>
        <v>5.783149319662402E-2</v>
      </c>
      <c r="AF34" s="1">
        <f t="shared" si="4"/>
        <v>-5.783149319662402E-2</v>
      </c>
      <c r="AG34" s="3">
        <v>67.198607904978118</v>
      </c>
      <c r="AH34" s="3">
        <v>7.2559256931181118E-5</v>
      </c>
    </row>
    <row r="35" spans="1:34" x14ac:dyDescent="0.3">
      <c r="A35" s="14">
        <v>30</v>
      </c>
      <c r="B35" s="1">
        <v>99.493411451112479</v>
      </c>
      <c r="C35" s="1">
        <f t="shared" si="0"/>
        <v>0.80675818026065826</v>
      </c>
      <c r="D35" s="3">
        <v>0.70747264293534862</v>
      </c>
      <c r="E35">
        <f>SQRT((1/COUNT($B$6:$B$305))*(1+2*SUMSQ($D$6:D34)))</f>
        <v>0.37916590589999183</v>
      </c>
      <c r="F35">
        <f>-SQRT((1/COUNT($B$6:$B$305))*(1+2*SUMSQ($D$6:D34)))</f>
        <v>-0.37916590589999183</v>
      </c>
      <c r="G35" s="3">
        <v>2.1848975352536808E-2</v>
      </c>
      <c r="H35" s="103">
        <f t="shared" si="1"/>
        <v>5.7735026918962568E-2</v>
      </c>
      <c r="I35" s="1">
        <f t="shared" si="2"/>
        <v>-5.7735026918962568E-2</v>
      </c>
      <c r="Z35" s="3">
        <v>30</v>
      </c>
      <c r="AA35" s="3">
        <v>6.0960315962501378E-2</v>
      </c>
      <c r="AB35">
        <f>SQRT((1/COUNT($C$6:$C$304))*(1+2*SUMSQ($AA$6:AA35)))</f>
        <v>6.9517452934023533E-2</v>
      </c>
      <c r="AC35">
        <f>-SQRT((1/COUNT($C$6:$C$304))*(1+2*SUMSQ($AA$6:AA35)))</f>
        <v>-6.9517452934023533E-2</v>
      </c>
      <c r="AD35" s="3">
        <v>3.932165361518869E-2</v>
      </c>
      <c r="AE35" s="103">
        <f t="shared" si="3"/>
        <v>5.783149319662402E-2</v>
      </c>
      <c r="AF35" s="1">
        <f t="shared" si="4"/>
        <v>-5.783149319662402E-2</v>
      </c>
      <c r="AG35" s="3">
        <v>68.441919038220476</v>
      </c>
      <c r="AH35" s="3">
        <v>7.824369698889805E-5</v>
      </c>
    </row>
    <row r="36" spans="1:34" x14ac:dyDescent="0.3">
      <c r="A36" s="14">
        <v>31</v>
      </c>
      <c r="B36" s="1">
        <v>100.30016963137314</v>
      </c>
      <c r="C36" s="1">
        <f t="shared" si="0"/>
        <v>-0.67371502154855989</v>
      </c>
      <c r="D36" s="3">
        <v>0.6964000374951882</v>
      </c>
      <c r="E36">
        <f>SQRT((1/COUNT($B$6:$B$305))*(1+2*SUMSQ($D$6:D35)))</f>
        <v>0.38354082937844786</v>
      </c>
      <c r="F36">
        <f>-SQRT((1/COUNT($B$6:$B$305))*(1+2*SUMSQ($D$6:D35)))</f>
        <v>-0.38354082937844786</v>
      </c>
      <c r="G36" s="3">
        <v>-3.2871143408680525E-2</v>
      </c>
      <c r="H36" s="103">
        <f t="shared" si="1"/>
        <v>5.7735026918962568E-2</v>
      </c>
      <c r="I36" s="1">
        <f t="shared" si="2"/>
        <v>-5.7735026918962568E-2</v>
      </c>
      <c r="Z36" s="3">
        <v>31</v>
      </c>
      <c r="AA36" s="3">
        <v>-8.1761168787787122E-2</v>
      </c>
      <c r="AB36">
        <f>SQRT((1/COUNT($C$6:$C$304))*(1+2*SUMSQ($AA$6:AA36)))</f>
        <v>6.9838322124462809E-2</v>
      </c>
      <c r="AC36">
        <f>-SQRT((1/COUNT($C$6:$C$304))*(1+2*SUMSQ($AA$6:AA36)))</f>
        <v>-6.9838322124462809E-2</v>
      </c>
      <c r="AD36" s="3">
        <v>-4.1393751898459702E-2</v>
      </c>
      <c r="AE36" s="103">
        <f t="shared" si="3"/>
        <v>5.783149319662402E-2</v>
      </c>
      <c r="AF36" s="1">
        <f t="shared" si="4"/>
        <v>-5.783149319662402E-2</v>
      </c>
      <c r="AG36" s="3">
        <v>70.686819411542601</v>
      </c>
      <c r="AH36" s="3">
        <v>6.2094829482958278E-5</v>
      </c>
    </row>
    <row r="37" spans="1:34" x14ac:dyDescent="0.3">
      <c r="A37" s="14">
        <v>32</v>
      </c>
      <c r="B37" s="1">
        <v>99.626454609824577</v>
      </c>
      <c r="C37" s="1">
        <f t="shared" si="0"/>
        <v>0.35412995202932507</v>
      </c>
      <c r="D37" s="3">
        <v>0.68745916048190325</v>
      </c>
      <c r="E37">
        <f>SQRT((1/COUNT($B$6:$B$305))*(1+2*SUMSQ($D$6:D36)))</f>
        <v>0.38773279615623135</v>
      </c>
      <c r="F37">
        <f>-SQRT((1/COUNT($B$6:$B$305))*(1+2*SUMSQ($D$6:D36)))</f>
        <v>-0.38773279615623135</v>
      </c>
      <c r="G37" s="3">
        <v>2.5211159573067143E-2</v>
      </c>
      <c r="H37" s="103">
        <f t="shared" si="1"/>
        <v>5.7735026918962568E-2</v>
      </c>
      <c r="I37" s="1">
        <f t="shared" si="2"/>
        <v>-5.7735026918962568E-2</v>
      </c>
      <c r="Z37" s="3">
        <v>32</v>
      </c>
      <c r="AA37" s="3">
        <v>8.4553829640730938E-2</v>
      </c>
      <c r="AB37">
        <f>SQRT((1/COUNT($C$6:$C$304))*(1+2*SUMSQ($AA$6:AA37)))</f>
        <v>7.0179861620024653E-2</v>
      </c>
      <c r="AC37">
        <f>-SQRT((1/COUNT($C$6:$C$304))*(1+2*SUMSQ($AA$6:AA37)))</f>
        <v>-7.0179861620024653E-2</v>
      </c>
      <c r="AD37" s="3">
        <v>4.7500883204348782E-2</v>
      </c>
      <c r="AE37" s="103">
        <f t="shared" si="3"/>
        <v>5.783149319662402E-2</v>
      </c>
      <c r="AF37" s="1">
        <f t="shared" si="4"/>
        <v>-5.783149319662402E-2</v>
      </c>
      <c r="AG37" s="3">
        <v>73.096685929415756</v>
      </c>
      <c r="AH37" s="3">
        <v>4.6892377748003407E-5</v>
      </c>
    </row>
    <row r="38" spans="1:34" x14ac:dyDescent="0.3">
      <c r="A38" s="14">
        <v>33</v>
      </c>
      <c r="B38" s="1">
        <v>99.980584561853902</v>
      </c>
      <c r="C38" s="1">
        <f t="shared" si="0"/>
        <v>0.3949492111132713</v>
      </c>
      <c r="D38" s="3">
        <v>0.67636659543829036</v>
      </c>
      <c r="E38">
        <f>SQRT((1/COUNT($B$6:$B$305))*(1+2*SUMSQ($D$6:D37)))</f>
        <v>0.39177466550386614</v>
      </c>
      <c r="F38">
        <f>-SQRT((1/COUNT($B$6:$B$305))*(1+2*SUMSQ($D$6:D37)))</f>
        <v>-0.39177466550386614</v>
      </c>
      <c r="G38" s="3">
        <v>-3.3040065947320917E-2</v>
      </c>
      <c r="H38" s="103">
        <f t="shared" si="1"/>
        <v>5.7735026918962568E-2</v>
      </c>
      <c r="I38" s="1">
        <f t="shared" si="2"/>
        <v>-5.7735026918962568E-2</v>
      </c>
      <c r="Z38" s="3">
        <v>33</v>
      </c>
      <c r="AA38" s="3">
        <v>-0.13554124594826741</v>
      </c>
      <c r="AB38">
        <f>SQRT((1/COUNT($C$6:$C$304))*(1+2*SUMSQ($AA$6:AA38)))</f>
        <v>7.1049973906240377E-2</v>
      </c>
      <c r="AC38">
        <f>-SQRT((1/COUNT($C$6:$C$304))*(1+2*SUMSQ($AA$6:AA38)))</f>
        <v>-7.1049973906240377E-2</v>
      </c>
      <c r="AD38" s="3">
        <v>-0.12271035687123308</v>
      </c>
      <c r="AE38" s="103">
        <f t="shared" si="3"/>
        <v>5.783149319662402E-2</v>
      </c>
      <c r="AF38" s="1">
        <f t="shared" si="4"/>
        <v>-5.783149319662402E-2</v>
      </c>
      <c r="AG38" s="3">
        <v>79.312514013473759</v>
      </c>
      <c r="AH38" s="3">
        <v>1.0997783734176348E-5</v>
      </c>
    </row>
    <row r="39" spans="1:34" x14ac:dyDescent="0.3">
      <c r="A39" s="14">
        <v>34</v>
      </c>
      <c r="B39" s="1">
        <v>100.37553377296717</v>
      </c>
      <c r="C39" s="1">
        <f t="shared" si="0"/>
        <v>-1.2457655884645646</v>
      </c>
      <c r="D39" s="3">
        <v>0.67032664492695659</v>
      </c>
      <c r="E39">
        <f>SQRT((1/COUNT($B$6:$B$305))*(1+2*SUMSQ($D$6:D38)))</f>
        <v>0.39564782362622042</v>
      </c>
      <c r="F39">
        <f>-SQRT((1/COUNT($B$6:$B$305))*(1+2*SUMSQ($D$6:D38)))</f>
        <v>-0.39564782362622042</v>
      </c>
      <c r="G39" s="3">
        <v>0.10754518998240012</v>
      </c>
      <c r="H39" s="103">
        <f t="shared" si="1"/>
        <v>5.7735026918962568E-2</v>
      </c>
      <c r="I39" s="1">
        <f t="shared" si="2"/>
        <v>-5.7735026918962568E-2</v>
      </c>
      <c r="Z39" s="3">
        <v>34</v>
      </c>
      <c r="AA39" s="3">
        <v>6.6956748431651211E-2</v>
      </c>
      <c r="AB39">
        <f>SQRT((1/COUNT($C$6:$C$304))*(1+2*SUMSQ($AA$6:AA39)))</f>
        <v>7.1260695991207393E-2</v>
      </c>
      <c r="AC39">
        <f>-SQRT((1/COUNT($C$6:$C$304))*(1+2*SUMSQ($AA$6:AA39)))</f>
        <v>-7.1260695991207393E-2</v>
      </c>
      <c r="AD39" s="3">
        <v>-5.697256281649303E-2</v>
      </c>
      <c r="AE39" s="103">
        <f t="shared" si="3"/>
        <v>5.783149319662402E-2</v>
      </c>
      <c r="AF39" s="1">
        <f t="shared" si="4"/>
        <v>-5.783149319662402E-2</v>
      </c>
      <c r="AG39" s="3">
        <v>80.835095414388434</v>
      </c>
      <c r="AH39" s="3">
        <v>1.0964673839150757E-5</v>
      </c>
    </row>
    <row r="40" spans="1:34" x14ac:dyDescent="0.3">
      <c r="A40" s="14">
        <v>35</v>
      </c>
      <c r="B40" s="1">
        <v>99.129768184502609</v>
      </c>
      <c r="C40" s="1">
        <f t="shared" si="0"/>
        <v>1.3907049378758529</v>
      </c>
      <c r="D40" s="3">
        <v>0.6601503819833282</v>
      </c>
      <c r="E40">
        <f>SQRT((1/COUNT($B$6:$B$305))*(1+2*SUMSQ($D$6:D39)))</f>
        <v>0.39941555521306171</v>
      </c>
      <c r="F40">
        <f>-SQRT((1/COUNT($B$6:$B$305))*(1+2*SUMSQ($D$6:D39)))</f>
        <v>-0.39941555521306171</v>
      </c>
      <c r="G40" s="3">
        <v>-4.5308282543575787E-2</v>
      </c>
      <c r="H40" s="103">
        <f t="shared" si="1"/>
        <v>5.7735026918962568E-2</v>
      </c>
      <c r="I40" s="1">
        <f t="shared" si="2"/>
        <v>-5.7735026918962568E-2</v>
      </c>
      <c r="Z40" s="3">
        <v>35</v>
      </c>
      <c r="AA40" s="3">
        <v>-2.961106522807145E-3</v>
      </c>
      <c r="AB40">
        <f>SQRT((1/COUNT($C$6:$C$304))*(1+2*SUMSQ($AA$6:AA40)))</f>
        <v>7.1261107506102941E-2</v>
      </c>
      <c r="AC40">
        <f>-SQRT((1/COUNT($C$6:$C$304))*(1+2*SUMSQ($AA$6:AA40)))</f>
        <v>-7.1261107506102941E-2</v>
      </c>
      <c r="AD40" s="3">
        <v>-4.1035664322942492E-2</v>
      </c>
      <c r="AE40" s="103">
        <f t="shared" si="3"/>
        <v>5.783149319662402E-2</v>
      </c>
      <c r="AF40" s="1">
        <f t="shared" si="4"/>
        <v>-5.783149319662402E-2</v>
      </c>
      <c r="AG40" s="3">
        <v>80.838084523848266</v>
      </c>
      <c r="AH40" s="3">
        <v>1.7343138271696332E-5</v>
      </c>
    </row>
    <row r="41" spans="1:34" x14ac:dyDescent="0.3">
      <c r="A41" s="14">
        <v>36</v>
      </c>
      <c r="B41" s="1">
        <v>100.52047312237846</v>
      </c>
      <c r="C41" s="1">
        <f t="shared" si="0"/>
        <v>-0.55336499826807994</v>
      </c>
      <c r="D41" s="3">
        <v>0.6517453735175649</v>
      </c>
      <c r="E41">
        <f>SQRT((1/COUNT($B$6:$B$305))*(1+2*SUMSQ($D$6:D40)))</f>
        <v>0.40303611408703383</v>
      </c>
      <c r="F41">
        <f>-SQRT((1/COUNT($B$6:$B$305))*(1+2*SUMSQ($D$6:D40)))</f>
        <v>-0.40303611408703383</v>
      </c>
      <c r="G41" s="3">
        <v>-1.8920363679610741E-3</v>
      </c>
      <c r="H41" s="103">
        <f t="shared" si="1"/>
        <v>5.7735026918962568E-2</v>
      </c>
      <c r="I41" s="1">
        <f t="shared" si="2"/>
        <v>-5.7735026918962568E-2</v>
      </c>
    </row>
    <row r="42" spans="1:34" x14ac:dyDescent="0.3">
      <c r="A42" s="14">
        <v>37</v>
      </c>
      <c r="B42" s="1">
        <v>99.967108124110382</v>
      </c>
      <c r="C42" s="1">
        <f t="shared" si="0"/>
        <v>1.1204656402696855</v>
      </c>
      <c r="D42" s="3">
        <v>0.64281426829805732</v>
      </c>
      <c r="E42">
        <f>SQRT((1/COUNT($B$6:$B$305))*(1+2*SUMSQ($D$6:D41)))</f>
        <v>0.406534036464829</v>
      </c>
      <c r="F42">
        <f>-SQRT((1/COUNT($B$6:$B$305))*(1+2*SUMSQ($D$6:D41)))</f>
        <v>-0.406534036464829</v>
      </c>
      <c r="G42" s="3">
        <v>-6.7706458053821391E-3</v>
      </c>
      <c r="H42" s="103">
        <f t="shared" si="1"/>
        <v>5.7735026918962568E-2</v>
      </c>
      <c r="I42" s="1">
        <f t="shared" si="2"/>
        <v>-5.7735026918962568E-2</v>
      </c>
    </row>
    <row r="43" spans="1:34" x14ac:dyDescent="0.3">
      <c r="A43" s="14">
        <v>38</v>
      </c>
      <c r="B43" s="1">
        <v>101.08757376438007</v>
      </c>
      <c r="C43" s="1">
        <f t="shared" si="0"/>
        <v>-2.6037378120236099</v>
      </c>
      <c r="D43" s="3">
        <v>0.63427138311760234</v>
      </c>
      <c r="E43">
        <f>SQRT((1/COUNT($B$6:$B$305))*(1+2*SUMSQ($D$6:D42)))</f>
        <v>0.40990810843558262</v>
      </c>
      <c r="F43">
        <f>-SQRT((1/COUNT($B$6:$B$305))*(1+2*SUMSQ($D$6:D42)))</f>
        <v>-0.40990810843558262</v>
      </c>
      <c r="G43" s="3">
        <v>2.5370804098536766E-2</v>
      </c>
      <c r="H43" s="103">
        <f t="shared" si="1"/>
        <v>5.7735026918962568E-2</v>
      </c>
      <c r="I43" s="1">
        <f t="shared" si="2"/>
        <v>-5.7735026918962568E-2</v>
      </c>
    </row>
    <row r="44" spans="1:34" x14ac:dyDescent="0.3">
      <c r="A44" s="14">
        <v>39</v>
      </c>
      <c r="B44" s="1">
        <v>98.483835952356458</v>
      </c>
      <c r="C44" s="1">
        <f t="shared" si="0"/>
        <v>-0.80468453234061599</v>
      </c>
      <c r="D44" s="3">
        <v>0.62423216930988068</v>
      </c>
      <c r="E44">
        <f>SQRT((1/COUNT($B$6:$B$305))*(1+2*SUMSQ($D$6:D43)))</f>
        <v>0.41316662330208875</v>
      </c>
      <c r="F44">
        <f>-SQRT((1/COUNT($B$6:$B$305))*(1+2*SUMSQ($D$6:D43)))</f>
        <v>-0.41316662330208875</v>
      </c>
      <c r="G44" s="3">
        <v>-4.6536017647705034E-2</v>
      </c>
      <c r="H44" s="103">
        <f t="shared" si="1"/>
        <v>5.7735026918962568E-2</v>
      </c>
      <c r="I44" s="1">
        <f t="shared" si="2"/>
        <v>-5.7735026918962568E-2</v>
      </c>
    </row>
    <row r="45" spans="1:34" x14ac:dyDescent="0.3">
      <c r="A45" s="14">
        <v>40</v>
      </c>
      <c r="B45" s="1">
        <v>97.679151420015842</v>
      </c>
      <c r="C45" s="1">
        <f t="shared" si="0"/>
        <v>3.4416916605550796</v>
      </c>
      <c r="D45" s="3">
        <v>0.61394339609908777</v>
      </c>
      <c r="E45">
        <f>SQRT((1/COUNT($B$6:$B$305))*(1+2*SUMSQ($D$6:D44)))</f>
        <v>0.41629848740880498</v>
      </c>
      <c r="F45">
        <f>-SQRT((1/COUNT($B$6:$B$305))*(1+2*SUMSQ($D$6:D44)))</f>
        <v>-0.41629848740880498</v>
      </c>
      <c r="G45" s="3">
        <v>-4.7265490012236358E-2</v>
      </c>
      <c r="H45" s="103">
        <f t="shared" si="1"/>
        <v>5.7735026918962568E-2</v>
      </c>
      <c r="I45" s="1">
        <f t="shared" si="2"/>
        <v>-5.7735026918962568E-2</v>
      </c>
    </row>
    <row r="46" spans="1:34" x14ac:dyDescent="0.3">
      <c r="A46" s="14">
        <v>41</v>
      </c>
      <c r="B46" s="1">
        <v>101.12084308057092</v>
      </c>
      <c r="C46" s="1">
        <f t="shared" si="0"/>
        <v>0.28521299100248143</v>
      </c>
      <c r="D46" s="3">
        <v>0.60682350030464582</v>
      </c>
      <c r="E46">
        <f>SQRT((1/COUNT($B$6:$B$305))*(1+2*SUMSQ($D$6:D45)))</f>
        <v>0.41930570459942085</v>
      </c>
      <c r="F46">
        <f>-SQRT((1/COUNT($B$6:$B$305))*(1+2*SUMSQ($D$6:D45)))</f>
        <v>-0.41930570459942085</v>
      </c>
      <c r="G46" s="3">
        <v>5.2927739955952485E-2</v>
      </c>
      <c r="H46" s="103">
        <f t="shared" si="1"/>
        <v>5.7735026918962568E-2</v>
      </c>
      <c r="I46" s="1">
        <f t="shared" si="2"/>
        <v>-5.7735026918962568E-2</v>
      </c>
    </row>
    <row r="47" spans="1:34" x14ac:dyDescent="0.3">
      <c r="A47" s="14">
        <v>42</v>
      </c>
      <c r="B47" s="1">
        <v>101.4060560715734</v>
      </c>
      <c r="C47" s="1">
        <f t="shared" si="0"/>
        <v>0.41663497540866956</v>
      </c>
      <c r="D47" s="3">
        <v>0.5992953288439129</v>
      </c>
      <c r="E47">
        <f>SQRT((1/COUNT($B$6:$B$305))*(1+2*SUMSQ($D$6:D46)))</f>
        <v>0.42222289411292785</v>
      </c>
      <c r="F47">
        <f>-SQRT((1/COUNT($B$6:$B$305))*(1+2*SUMSQ($D$6:D46)))</f>
        <v>-0.42222289411292785</v>
      </c>
      <c r="G47" s="3">
        <v>3.1380834132909714E-2</v>
      </c>
      <c r="H47" s="103">
        <f t="shared" si="1"/>
        <v>5.7735026918962568E-2</v>
      </c>
      <c r="I47" s="1">
        <f t="shared" si="2"/>
        <v>-5.7735026918962568E-2</v>
      </c>
    </row>
    <row r="48" spans="1:34" x14ac:dyDescent="0.3">
      <c r="A48" s="14">
        <v>43</v>
      </c>
      <c r="B48" s="1">
        <v>101.82269104698207</v>
      </c>
      <c r="C48" s="1">
        <f t="shared" si="0"/>
        <v>-1.6195861007872736</v>
      </c>
      <c r="D48" s="3">
        <v>0.59031972581317915</v>
      </c>
      <c r="E48">
        <f>SQRT((1/COUNT($B$6:$B$305))*(1+2*SUMSQ($D$6:D47)))</f>
        <v>0.4250488657251747</v>
      </c>
      <c r="F48">
        <f>-SQRT((1/COUNT($B$6:$B$305))*(1+2*SUMSQ($D$6:D47)))</f>
        <v>-0.4250488657251747</v>
      </c>
      <c r="G48" s="3">
        <v>-3.2775178149902121E-2</v>
      </c>
      <c r="H48" s="103">
        <f t="shared" si="1"/>
        <v>5.7735026918962568E-2</v>
      </c>
      <c r="I48" s="1">
        <f t="shared" si="2"/>
        <v>-5.7735026918962568E-2</v>
      </c>
    </row>
    <row r="49" spans="1:9" x14ac:dyDescent="0.3">
      <c r="A49" s="14">
        <v>44</v>
      </c>
      <c r="B49" s="1">
        <v>100.2031049461948</v>
      </c>
      <c r="C49" s="1">
        <f t="shared" si="0"/>
        <v>-1.9428773612162331</v>
      </c>
      <c r="D49" s="3">
        <v>0.58355098950563522</v>
      </c>
      <c r="E49">
        <f>SQRT((1/COUNT($B$6:$B$305))*(1+2*SUMSQ($D$6:D48)))</f>
        <v>0.4277729780839582</v>
      </c>
      <c r="F49">
        <f>-SQRT((1/COUNT($B$6:$B$305))*(1+2*SUMSQ($D$6:D48)))</f>
        <v>-0.4277729780839582</v>
      </c>
      <c r="G49" s="3">
        <v>3.9963286357949233E-2</v>
      </c>
      <c r="H49" s="103">
        <f t="shared" si="1"/>
        <v>5.7735026918962568E-2</v>
      </c>
      <c r="I49" s="1">
        <f t="shared" si="2"/>
        <v>-5.7735026918962568E-2</v>
      </c>
    </row>
    <row r="50" spans="1:9" x14ac:dyDescent="0.3">
      <c r="A50" s="14">
        <v>45</v>
      </c>
      <c r="B50" s="1">
        <v>98.260227584978566</v>
      </c>
      <c r="C50" s="1">
        <f t="shared" si="0"/>
        <v>1.4243471468944335</v>
      </c>
      <c r="D50" s="3">
        <v>0.57301863765996752</v>
      </c>
      <c r="E50">
        <f>SQRT((1/COUNT($B$6:$B$305))*(1+2*SUMSQ($D$6:D49)))</f>
        <v>0.43041832267516827</v>
      </c>
      <c r="F50">
        <f>-SQRT((1/COUNT($B$6:$B$305))*(1+2*SUMSQ($D$6:D49)))</f>
        <v>-0.43041832267516827</v>
      </c>
      <c r="G50" s="3">
        <v>-5.437664600860808E-2</v>
      </c>
      <c r="H50" s="103">
        <f t="shared" si="1"/>
        <v>5.7735026918962568E-2</v>
      </c>
      <c r="I50" s="1">
        <f t="shared" si="2"/>
        <v>-5.7735026918962568E-2</v>
      </c>
    </row>
    <row r="51" spans="1:9" x14ac:dyDescent="0.3">
      <c r="A51" s="14">
        <v>46</v>
      </c>
      <c r="B51" s="1">
        <v>99.684574731872999</v>
      </c>
      <c r="C51" s="1">
        <f t="shared" si="0"/>
        <v>-1.226654831043561</v>
      </c>
      <c r="D51" s="3">
        <v>0.56337301256395511</v>
      </c>
      <c r="E51">
        <f>SQRT((1/COUNT($B$6:$B$305))*(1+2*SUMSQ($D$6:D50)))</f>
        <v>0.43295373296524786</v>
      </c>
      <c r="F51">
        <f>-SQRT((1/COUNT($B$6:$B$305))*(1+2*SUMSQ($D$6:D50)))</f>
        <v>-0.43295373296524786</v>
      </c>
      <c r="G51" s="3">
        <v>-4.1818740310774108E-2</v>
      </c>
      <c r="H51" s="103">
        <f t="shared" si="1"/>
        <v>5.7735026918962568E-2</v>
      </c>
      <c r="I51" s="1">
        <f t="shared" si="2"/>
        <v>-5.7735026918962568E-2</v>
      </c>
    </row>
    <row r="52" spans="1:9" x14ac:dyDescent="0.3">
      <c r="A52" s="14">
        <v>47</v>
      </c>
      <c r="B52" s="1">
        <v>98.457919900829438</v>
      </c>
      <c r="C52" s="1">
        <f t="shared" si="0"/>
        <v>1.4679949345008936</v>
      </c>
      <c r="D52" s="3">
        <v>0.55359816982548393</v>
      </c>
      <c r="E52">
        <f>SQRT((1/COUNT($B$6:$B$305))*(1+2*SUMSQ($D$6:D51)))</f>
        <v>0.43539047137458009</v>
      </c>
      <c r="F52">
        <f>-SQRT((1/COUNT($B$6:$B$305))*(1+2*SUMSQ($D$6:D51)))</f>
        <v>-0.43539047137458009</v>
      </c>
      <c r="G52" s="3">
        <v>-3.5701126223158526E-2</v>
      </c>
      <c r="H52" s="103">
        <f t="shared" si="1"/>
        <v>5.7735026918962568E-2</v>
      </c>
      <c r="I52" s="1">
        <f t="shared" si="2"/>
        <v>-5.7735026918962568E-2</v>
      </c>
    </row>
    <row r="53" spans="1:9" x14ac:dyDescent="0.3">
      <c r="A53" s="14">
        <v>48</v>
      </c>
      <c r="B53" s="1">
        <v>99.925914835330332</v>
      </c>
      <c r="C53" s="1">
        <f t="shared" si="0"/>
        <v>0.63052198129298631</v>
      </c>
      <c r="D53" s="3">
        <v>0.54577906849562519</v>
      </c>
      <c r="E53">
        <f>SQRT((1/COUNT($B$6:$B$305))*(1+2*SUMSQ($D$6:D52)))</f>
        <v>0.43773051312575856</v>
      </c>
      <c r="F53">
        <f>-SQRT((1/COUNT($B$6:$B$305))*(1+2*SUMSQ($D$6:D52)))</f>
        <v>-0.43773051312575856</v>
      </c>
      <c r="G53" s="3">
        <v>4.8730720835747907E-2</v>
      </c>
      <c r="H53" s="103">
        <f t="shared" si="1"/>
        <v>5.7735026918962568E-2</v>
      </c>
      <c r="I53" s="1">
        <f t="shared" si="2"/>
        <v>-5.7735026918962568E-2</v>
      </c>
    </row>
    <row r="54" spans="1:9" x14ac:dyDescent="0.3">
      <c r="A54" s="14">
        <v>49</v>
      </c>
      <c r="B54" s="1">
        <v>100.55643681662332</v>
      </c>
      <c r="C54" s="1">
        <f t="shared" si="0"/>
        <v>4.122809413165669</v>
      </c>
      <c r="D54" s="3">
        <v>0.53598938526978079</v>
      </c>
      <c r="E54">
        <f>SQRT((1/COUNT($B$6:$B$305))*(1+2*SUMSQ($D$6:D53)))</f>
        <v>0.43999299320033824</v>
      </c>
      <c r="F54">
        <f>-SQRT((1/COUNT($B$6:$B$305))*(1+2*SUMSQ($D$6:D53)))</f>
        <v>-0.43999299320033824</v>
      </c>
      <c r="G54" s="3">
        <v>-4.9407721565715122E-3</v>
      </c>
      <c r="H54" s="103">
        <f t="shared" si="1"/>
        <v>5.7735026918962568E-2</v>
      </c>
      <c r="I54" s="1">
        <f t="shared" si="2"/>
        <v>-5.7735026918962568E-2</v>
      </c>
    </row>
    <row r="55" spans="1:9" x14ac:dyDescent="0.3">
      <c r="A55" s="14">
        <v>50</v>
      </c>
      <c r="B55" s="1">
        <v>104.67924622978899</v>
      </c>
      <c r="C55" s="1">
        <f t="shared" si="0"/>
        <v>-0.46574200496252161</v>
      </c>
      <c r="D55" s="3">
        <v>0.53085274663334947</v>
      </c>
      <c r="E55">
        <f>SQRT((1/COUNT($B$6:$B$305))*(1+2*SUMSQ($D$6:D54)))</f>
        <v>0.44216407008357439</v>
      </c>
      <c r="F55">
        <f>-SQRT((1/COUNT($B$6:$B$305))*(1+2*SUMSQ($D$6:D54)))</f>
        <v>-0.44216407008357439</v>
      </c>
      <c r="G55" s="3">
        <v>6.4945392972272323E-2</v>
      </c>
      <c r="H55" s="103">
        <f t="shared" si="1"/>
        <v>5.7735026918962568E-2</v>
      </c>
      <c r="I55" s="1">
        <f t="shared" si="2"/>
        <v>-5.7735026918962568E-2</v>
      </c>
    </row>
    <row r="56" spans="1:9" x14ac:dyDescent="0.3">
      <c r="A56" s="14">
        <v>51</v>
      </c>
      <c r="B56" s="1">
        <v>104.21350422482647</v>
      </c>
      <c r="C56" s="1">
        <f t="shared" si="0"/>
        <v>0.71173417381942272</v>
      </c>
      <c r="D56" s="3">
        <v>0.52034698929218637</v>
      </c>
      <c r="E56">
        <f>SQRT((1/COUNT($B$6:$B$305))*(1+2*SUMSQ($D$6:D55)))</f>
        <v>0.44428342582589464</v>
      </c>
      <c r="F56">
        <f>-SQRT((1/COUNT($B$6:$B$305))*(1+2*SUMSQ($D$6:D55)))</f>
        <v>-0.44428342582589464</v>
      </c>
      <c r="G56" s="3">
        <v>-6.7701771103435324E-2</v>
      </c>
      <c r="H56" s="103">
        <f t="shared" si="1"/>
        <v>5.7735026918962568E-2</v>
      </c>
      <c r="I56" s="1">
        <f t="shared" si="2"/>
        <v>-5.7735026918962568E-2</v>
      </c>
    </row>
    <row r="57" spans="1:9" x14ac:dyDescent="0.3">
      <c r="A57" s="14">
        <v>52</v>
      </c>
      <c r="B57" s="1">
        <v>104.92523839864589</v>
      </c>
      <c r="C57" s="1">
        <f t="shared" si="0"/>
        <v>-1.4356680821947521</v>
      </c>
      <c r="D57" s="3">
        <v>0.51017168312249384</v>
      </c>
      <c r="E57">
        <f>SQRT((1/COUNT($B$6:$B$305))*(1+2*SUMSQ($D$6:D56)))</f>
        <v>0.44631024604568836</v>
      </c>
      <c r="F57">
        <f>-SQRT((1/COUNT($B$6:$B$305))*(1+2*SUMSQ($D$6:D56)))</f>
        <v>-0.44631024604568836</v>
      </c>
      <c r="G57" s="3">
        <v>-3.6732378873879132E-2</v>
      </c>
      <c r="H57" s="103">
        <f t="shared" si="1"/>
        <v>5.7735026918962568E-2</v>
      </c>
      <c r="I57" s="1">
        <f t="shared" si="2"/>
        <v>-5.7735026918962568E-2</v>
      </c>
    </row>
    <row r="58" spans="1:9" x14ac:dyDescent="0.3">
      <c r="A58" s="14">
        <v>53</v>
      </c>
      <c r="B58" s="1">
        <v>103.48957031645114</v>
      </c>
      <c r="C58" s="1">
        <f t="shared" si="0"/>
        <v>0.53206576922093518</v>
      </c>
      <c r="D58" s="3">
        <v>0.50193188366936747</v>
      </c>
      <c r="E58">
        <f>SQRT((1/COUNT($B$6:$B$305))*(1+2*SUMSQ($D$6:D57)))</f>
        <v>0.44824993404025892</v>
      </c>
      <c r="F58">
        <f>-SQRT((1/COUNT($B$6:$B$305))*(1+2*SUMSQ($D$6:D57)))</f>
        <v>-0.44824993404025892</v>
      </c>
      <c r="G58" s="3">
        <v>2.2568321104875513E-2</v>
      </c>
      <c r="H58" s="103">
        <f t="shared" si="1"/>
        <v>5.7735026918962568E-2</v>
      </c>
      <c r="I58" s="1">
        <f t="shared" si="2"/>
        <v>-5.7735026918962568E-2</v>
      </c>
    </row>
    <row r="59" spans="1:9" x14ac:dyDescent="0.3">
      <c r="A59" s="14">
        <v>54</v>
      </c>
      <c r="B59" s="1">
        <v>104.02163608567207</v>
      </c>
      <c r="C59" s="1">
        <f t="shared" si="0"/>
        <v>0.56078647503454704</v>
      </c>
      <c r="D59" s="3">
        <v>0.49094299776722494</v>
      </c>
      <c r="E59">
        <f>SQRT((1/COUNT($B$6:$B$305))*(1+2*SUMSQ($D$6:D58)))</f>
        <v>0.45011951095169045</v>
      </c>
      <c r="F59">
        <f>-SQRT((1/COUNT($B$6:$B$305))*(1+2*SUMSQ($D$6:D58)))</f>
        <v>-0.45011951095169045</v>
      </c>
      <c r="G59" s="3">
        <v>-6.573232186999807E-2</v>
      </c>
      <c r="H59" s="103">
        <f t="shared" si="1"/>
        <v>5.7735026918962568E-2</v>
      </c>
      <c r="I59" s="1">
        <f t="shared" si="2"/>
        <v>-5.7735026918962568E-2</v>
      </c>
    </row>
    <row r="60" spans="1:9" x14ac:dyDescent="0.3">
      <c r="A60" s="14">
        <v>55</v>
      </c>
      <c r="B60" s="1">
        <v>104.58242256070662</v>
      </c>
      <c r="C60" s="1">
        <f t="shared" si="0"/>
        <v>2.2619144601776497</v>
      </c>
      <c r="D60" s="3">
        <v>0.47832974255589217</v>
      </c>
      <c r="E60">
        <f>SQRT((1/COUNT($B$6:$B$305))*(1+2*SUMSQ($D$6:D59)))</f>
        <v>0.45190088255401772</v>
      </c>
      <c r="F60">
        <f>-SQRT((1/COUNT($B$6:$B$305))*(1+2*SUMSQ($D$6:D59)))</f>
        <v>-0.45190088255401772</v>
      </c>
      <c r="G60" s="3">
        <v>-8.5858781620668928E-2</v>
      </c>
      <c r="H60" s="103">
        <f t="shared" si="1"/>
        <v>5.7735026918962568E-2</v>
      </c>
      <c r="I60" s="1">
        <f t="shared" si="2"/>
        <v>-5.7735026918962568E-2</v>
      </c>
    </row>
    <row r="61" spans="1:9" x14ac:dyDescent="0.3">
      <c r="A61" s="14">
        <v>56</v>
      </c>
      <c r="B61" s="1">
        <v>106.84433702088427</v>
      </c>
      <c r="C61" s="1">
        <f t="shared" si="0"/>
        <v>-2.1679875317204278</v>
      </c>
      <c r="D61" s="3">
        <v>0.46987307280150448</v>
      </c>
      <c r="E61">
        <f>SQRT((1/COUNT($B$6:$B$305))*(1+2*SUMSQ($D$6:D60)))</f>
        <v>0.45358542371184873</v>
      </c>
      <c r="F61">
        <f>-SQRT((1/COUNT($B$6:$B$305))*(1+2*SUMSQ($D$6:D60)))</f>
        <v>-0.45358542371184873</v>
      </c>
      <c r="G61" s="3">
        <v>5.5305901552689177E-2</v>
      </c>
      <c r="H61" s="103">
        <f t="shared" si="1"/>
        <v>5.7735026918962568E-2</v>
      </c>
      <c r="I61" s="1">
        <f t="shared" si="2"/>
        <v>-5.7735026918962568E-2</v>
      </c>
    </row>
    <row r="62" spans="1:9" x14ac:dyDescent="0.3">
      <c r="A62" s="14">
        <v>57</v>
      </c>
      <c r="B62" s="1">
        <v>104.67634948916384</v>
      </c>
      <c r="C62" s="1">
        <f t="shared" si="0"/>
        <v>0.16584749573667068</v>
      </c>
      <c r="D62" s="3">
        <v>0.46121082483839487</v>
      </c>
      <c r="E62">
        <f>SQRT((1/COUNT($B$6:$B$305))*(1+2*SUMSQ($D$6:D61)))</f>
        <v>0.45520501751132264</v>
      </c>
      <c r="F62">
        <f>-SQRT((1/COUNT($B$6:$B$305))*(1+2*SUMSQ($D$6:D61)))</f>
        <v>-0.45520501751132264</v>
      </c>
      <c r="G62" s="3">
        <v>2.750100749360666E-2</v>
      </c>
      <c r="H62" s="103">
        <f t="shared" si="1"/>
        <v>5.7735026918962568E-2</v>
      </c>
      <c r="I62" s="1">
        <f t="shared" si="2"/>
        <v>-5.7735026918962568E-2</v>
      </c>
    </row>
    <row r="63" spans="1:9" x14ac:dyDescent="0.3">
      <c r="A63" s="14">
        <v>58</v>
      </c>
      <c r="B63" s="1">
        <v>104.84219698490051</v>
      </c>
      <c r="C63" s="1">
        <f t="shared" si="0"/>
        <v>2.6473446723684901</v>
      </c>
      <c r="D63" s="3">
        <v>0.45376494229487774</v>
      </c>
      <c r="E63">
        <f>SQRT((1/COUNT($B$6:$B$305))*(1+2*SUMSQ($D$6:D62)))</f>
        <v>0.45676001445011688</v>
      </c>
      <c r="F63">
        <f>-SQRT((1/COUNT($B$6:$B$305))*(1+2*SUMSQ($D$6:D62)))</f>
        <v>-0.45676001445011688</v>
      </c>
      <c r="G63" s="3">
        <v>4.4401660706726888E-2</v>
      </c>
      <c r="H63" s="103">
        <f t="shared" si="1"/>
        <v>5.7735026918962568E-2</v>
      </c>
      <c r="I63" s="1">
        <f t="shared" si="2"/>
        <v>-5.7735026918962568E-2</v>
      </c>
    </row>
    <row r="64" spans="1:9" x14ac:dyDescent="0.3">
      <c r="A64" s="14">
        <v>59</v>
      </c>
      <c r="B64" s="1">
        <v>107.489541657269</v>
      </c>
      <c r="C64" s="1">
        <f t="shared" si="0"/>
        <v>-2.7397379653848475</v>
      </c>
      <c r="D64" s="3">
        <v>0.44656945788235769</v>
      </c>
      <c r="E64">
        <f>SQRT((1/COUNT($B$6:$B$305))*(1+2*SUMSQ($D$6:D63)))</f>
        <v>0.45826018259591728</v>
      </c>
      <c r="F64">
        <f>-SQRT((1/COUNT($B$6:$B$305))*(1+2*SUMSQ($D$6:D63)))</f>
        <v>-0.45826018259591728</v>
      </c>
      <c r="G64" s="3">
        <v>3.8706386401472968E-2</v>
      </c>
      <c r="H64" s="103">
        <f t="shared" si="1"/>
        <v>5.7735026918962568E-2</v>
      </c>
      <c r="I64" s="1">
        <f t="shared" si="2"/>
        <v>-5.7735026918962568E-2</v>
      </c>
    </row>
    <row r="65" spans="1:9" x14ac:dyDescent="0.3">
      <c r="A65" s="14">
        <v>60</v>
      </c>
      <c r="B65" s="1">
        <v>104.74980369188415</v>
      </c>
      <c r="C65" s="1">
        <f t="shared" si="0"/>
        <v>0.43002046368201263</v>
      </c>
      <c r="D65" s="3">
        <v>0.43482117059375397</v>
      </c>
      <c r="E65">
        <f>SQRT((1/COUNT($B$6:$B$305))*(1+2*SUMSQ($D$6:D64)))</f>
        <v>0.45970848388690749</v>
      </c>
      <c r="F65">
        <f>-SQRT((1/COUNT($B$6:$B$305))*(1+2*SUMSQ($D$6:D64)))</f>
        <v>-0.45970848388690749</v>
      </c>
      <c r="G65" s="3">
        <v>-8.0427730398893935E-2</v>
      </c>
      <c r="H65" s="103">
        <f t="shared" si="1"/>
        <v>5.7735026918962568E-2</v>
      </c>
      <c r="I65" s="1">
        <f t="shared" si="2"/>
        <v>-5.7735026918962568E-2</v>
      </c>
    </row>
    <row r="66" spans="1:9" x14ac:dyDescent="0.3">
      <c r="A66" s="14">
        <v>61</v>
      </c>
      <c r="B66" s="1">
        <v>105.17982415556617</v>
      </c>
      <c r="C66" s="1">
        <f t="shared" si="0"/>
        <v>-0.21288997231749818</v>
      </c>
      <c r="D66" s="3">
        <v>0.42439574423327636</v>
      </c>
      <c r="E66">
        <f>SQRT((1/COUNT($B$6:$B$305))*(1+2*SUMSQ($D$6:D65)))</f>
        <v>0.46107738305000662</v>
      </c>
      <c r="F66">
        <f>-SQRT((1/COUNT($B$6:$B$305))*(1+2*SUMSQ($D$6:D65)))</f>
        <v>-0.46107738305000662</v>
      </c>
      <c r="G66" s="3">
        <v>-5.7459331864885665E-2</v>
      </c>
      <c r="H66" s="103">
        <f t="shared" si="1"/>
        <v>5.7735026918962568E-2</v>
      </c>
      <c r="I66" s="1">
        <f t="shared" si="2"/>
        <v>-5.7735026918962568E-2</v>
      </c>
    </row>
    <row r="67" spans="1:9" x14ac:dyDescent="0.3">
      <c r="A67" s="14">
        <v>62</v>
      </c>
      <c r="B67" s="1">
        <v>104.96693418324867</v>
      </c>
      <c r="C67" s="1">
        <f t="shared" si="0"/>
        <v>-0.87521243585797492</v>
      </c>
      <c r="D67" s="3">
        <v>0.41489145595927673</v>
      </c>
      <c r="E67">
        <f>SQRT((1/COUNT($B$6:$B$305))*(1+2*SUMSQ($D$6:D66)))</f>
        <v>0.46237765748905374</v>
      </c>
      <c r="F67">
        <f>-SQRT((1/COUNT($B$6:$B$305))*(1+2*SUMSQ($D$6:D66)))</f>
        <v>-0.46237765748905374</v>
      </c>
      <c r="G67" s="3">
        <v>-2.9453884093867032E-2</v>
      </c>
      <c r="H67" s="103">
        <f t="shared" si="1"/>
        <v>5.7735026918962568E-2</v>
      </c>
      <c r="I67" s="1">
        <f t="shared" si="2"/>
        <v>-5.7735026918962568E-2</v>
      </c>
    </row>
    <row r="68" spans="1:9" x14ac:dyDescent="0.3">
      <c r="A68" s="14">
        <v>63</v>
      </c>
      <c r="B68" s="1">
        <v>104.09172174739069</v>
      </c>
      <c r="C68" s="1">
        <f t="shared" si="0"/>
        <v>0.4156595423410181</v>
      </c>
      <c r="D68" s="3">
        <v>0.40261574571402142</v>
      </c>
      <c r="E68">
        <f>SQRT((1/COUNT($B$6:$B$305))*(1+2*SUMSQ($D$6:D67)))</f>
        <v>0.46361693700717843</v>
      </c>
      <c r="F68">
        <f>-SQRT((1/COUNT($B$6:$B$305))*(1+2*SUMSQ($D$6:D67)))</f>
        <v>-0.46361693700717843</v>
      </c>
      <c r="G68" s="3">
        <v>-2.5343762761509219E-2</v>
      </c>
      <c r="H68" s="103">
        <f t="shared" si="1"/>
        <v>5.7735026918962568E-2</v>
      </c>
      <c r="I68" s="1">
        <f t="shared" si="2"/>
        <v>-5.7735026918962568E-2</v>
      </c>
    </row>
    <row r="69" spans="1:9" x14ac:dyDescent="0.3">
      <c r="A69" s="14">
        <v>64</v>
      </c>
      <c r="B69" s="1">
        <v>104.50738128973171</v>
      </c>
      <c r="C69" s="1">
        <f t="shared" si="0"/>
        <v>1.9631670511444099</v>
      </c>
      <c r="D69" s="3">
        <v>0.39321323650293788</v>
      </c>
      <c r="E69">
        <f>SQRT((1/COUNT($B$6:$B$305))*(1+2*SUMSQ($D$6:D68)))</f>
        <v>0.46478094539746756</v>
      </c>
      <c r="F69">
        <f>-SQRT((1/COUNT($B$6:$B$305))*(1+2*SUMSQ($D$6:D68)))</f>
        <v>-0.46478094539746756</v>
      </c>
      <c r="G69" s="3">
        <v>7.5348471015313978E-3</v>
      </c>
      <c r="H69" s="103">
        <f t="shared" si="1"/>
        <v>5.7735026918962568E-2</v>
      </c>
      <c r="I69" s="1">
        <f t="shared" si="2"/>
        <v>-5.7735026918962568E-2</v>
      </c>
    </row>
    <row r="70" spans="1:9" x14ac:dyDescent="0.3">
      <c r="A70" s="14">
        <v>65</v>
      </c>
      <c r="B70" s="1">
        <v>106.47054834087612</v>
      </c>
      <c r="C70" s="1">
        <f t="shared" si="0"/>
        <v>-0.62928620536695234</v>
      </c>
      <c r="D70" s="3">
        <v>0.38378766626634353</v>
      </c>
      <c r="E70">
        <f>SQRT((1/COUNT($B$6:$B$305))*(1+2*SUMSQ($D$6:D69)))</f>
        <v>0.46588851119873215</v>
      </c>
      <c r="F70">
        <f>-SQRT((1/COUNT($B$6:$B$305))*(1+2*SUMSQ($D$6:D69)))</f>
        <v>-0.46588851119873215</v>
      </c>
      <c r="G70" s="3">
        <v>3.6082595642144673E-2</v>
      </c>
      <c r="H70" s="103">
        <f t="shared" si="1"/>
        <v>5.7735026918962568E-2</v>
      </c>
      <c r="I70" s="1">
        <f t="shared" si="2"/>
        <v>-5.7735026918962568E-2</v>
      </c>
    </row>
    <row r="71" spans="1:9" x14ac:dyDescent="0.3">
      <c r="A71" s="14">
        <v>66</v>
      </c>
      <c r="B71" s="1">
        <v>105.84126213550917</v>
      </c>
      <c r="C71" s="1">
        <f t="shared" ref="C71:C134" si="5">B72-B71</f>
        <v>-2.8435965759854298</v>
      </c>
      <c r="D71" s="3">
        <v>0.37393014469733726</v>
      </c>
      <c r="E71">
        <f>SQRT((1/COUNT($B$6:$B$305))*(1+2*SUMSQ($D$6:D70)))</f>
        <v>0.46694117190372669</v>
      </c>
      <c r="F71">
        <f>-SQRT((1/COUNT($B$6:$B$305))*(1+2*SUMSQ($D$6:D70)))</f>
        <v>-0.46694117190372669</v>
      </c>
      <c r="G71" s="3">
        <v>-3.2689325779425446E-2</v>
      </c>
      <c r="H71" s="103">
        <f t="shared" ref="H71:H105" si="6">1/SQRT(COUNT($B$6:$B$305))</f>
        <v>5.7735026918962568E-2</v>
      </c>
      <c r="I71" s="1">
        <f t="shared" ref="I71:I105" si="7">-1/SQRT(COUNT($B$6:$B$305))</f>
        <v>-5.7735026918962568E-2</v>
      </c>
    </row>
    <row r="72" spans="1:9" x14ac:dyDescent="0.3">
      <c r="A72" s="14">
        <v>67</v>
      </c>
      <c r="B72" s="1">
        <v>102.99766555952374</v>
      </c>
      <c r="C72" s="1">
        <f t="shared" si="5"/>
        <v>1.7654133444011677</v>
      </c>
      <c r="D72" s="3">
        <v>0.36142516602350638</v>
      </c>
      <c r="E72">
        <f>SQRT((1/COUNT($B$6:$B$305))*(1+2*SUMSQ($D$6:D71)))</f>
        <v>0.46793826128338206</v>
      </c>
      <c r="F72">
        <f>-SQRT((1/COUNT($B$6:$B$305))*(1+2*SUMSQ($D$6:D71)))</f>
        <v>-0.46793826128338206</v>
      </c>
      <c r="G72" s="3">
        <v>-5.6529876381564592E-2</v>
      </c>
      <c r="H72" s="103">
        <f t="shared" si="6"/>
        <v>5.7735026918962568E-2</v>
      </c>
      <c r="I72" s="1">
        <f t="shared" si="7"/>
        <v>-5.7735026918962568E-2</v>
      </c>
    </row>
    <row r="73" spans="1:9" x14ac:dyDescent="0.3">
      <c r="A73" s="14">
        <v>68</v>
      </c>
      <c r="B73" s="1">
        <v>104.76307890392491</v>
      </c>
      <c r="C73" s="1">
        <f t="shared" si="5"/>
        <v>-1.2729401532851625</v>
      </c>
      <c r="D73" s="3">
        <v>0.3518438139378372</v>
      </c>
      <c r="E73">
        <f>SQRT((1/COUNT($B$6:$B$305))*(1+2*SUMSQ($D$6:D72)))</f>
        <v>0.46886786060731678</v>
      </c>
      <c r="F73">
        <f>-SQRT((1/COUNT($B$6:$B$305))*(1+2*SUMSQ($D$6:D72)))</f>
        <v>-0.46886786060731678</v>
      </c>
      <c r="G73" s="3">
        <v>2.2384587896194956E-2</v>
      </c>
      <c r="H73" s="103">
        <f t="shared" si="6"/>
        <v>5.7735026918962568E-2</v>
      </c>
      <c r="I73" s="1">
        <f t="shared" si="7"/>
        <v>-5.7735026918962568E-2</v>
      </c>
    </row>
    <row r="74" spans="1:9" x14ac:dyDescent="0.3">
      <c r="A74" s="14">
        <v>69</v>
      </c>
      <c r="B74" s="1">
        <v>103.49013875063974</v>
      </c>
      <c r="C74" s="1">
        <f t="shared" si="5"/>
        <v>2.6665156838134862</v>
      </c>
      <c r="D74" s="3">
        <v>0.34210534173848489</v>
      </c>
      <c r="E74">
        <f>SQRT((1/COUNT($B$6:$B$305))*(1+2*SUMSQ($D$6:D73)))</f>
        <v>0.46974712825787918</v>
      </c>
      <c r="F74">
        <f>-SQRT((1/COUNT($B$6:$B$305))*(1+2*SUMSQ($D$6:D73)))</f>
        <v>-0.46974712825787918</v>
      </c>
      <c r="G74" s="3">
        <v>2.3625996154360437E-2</v>
      </c>
      <c r="H74" s="103">
        <f t="shared" si="6"/>
        <v>5.7735026918962568E-2</v>
      </c>
      <c r="I74" s="1">
        <f t="shared" si="7"/>
        <v>-5.7735026918962568E-2</v>
      </c>
    </row>
    <row r="75" spans="1:9" x14ac:dyDescent="0.3">
      <c r="A75" s="14">
        <v>70</v>
      </c>
      <c r="B75" s="1">
        <v>106.15665443445323</v>
      </c>
      <c r="C75" s="1">
        <f t="shared" si="5"/>
        <v>-1.7260231288673822</v>
      </c>
      <c r="D75" s="3">
        <v>0.33314422221929069</v>
      </c>
      <c r="E75">
        <f>SQRT((1/COUNT($B$6:$B$305))*(1+2*SUMSQ($D$6:D74)))</f>
        <v>0.47057688525769203</v>
      </c>
      <c r="F75">
        <f>-SQRT((1/COUNT($B$6:$B$305))*(1+2*SUMSQ($D$6:D74)))</f>
        <v>-0.47057688525769203</v>
      </c>
      <c r="G75" s="3">
        <v>5.0997696301066748E-3</v>
      </c>
      <c r="H75" s="103">
        <f t="shared" si="6"/>
        <v>5.7735026918962568E-2</v>
      </c>
      <c r="I75" s="1">
        <f t="shared" si="7"/>
        <v>-5.7735026918962568E-2</v>
      </c>
    </row>
    <row r="76" spans="1:9" x14ac:dyDescent="0.3">
      <c r="A76" s="14">
        <v>71</v>
      </c>
      <c r="B76" s="1">
        <v>104.43063130558585</v>
      </c>
      <c r="C76" s="1">
        <f t="shared" si="5"/>
        <v>1.4305464901553933</v>
      </c>
      <c r="D76" s="3">
        <v>0.32328071111516715</v>
      </c>
      <c r="E76">
        <f>SQRT((1/COUNT($B$6:$B$305))*(1+2*SUMSQ($D$6:D75)))</f>
        <v>0.47136239288274973</v>
      </c>
      <c r="F76">
        <f>-SQRT((1/COUNT($B$6:$B$305))*(1+2*SUMSQ($D$6:D75)))</f>
        <v>-0.47136239288274973</v>
      </c>
      <c r="G76" s="3">
        <v>-1.472631542754632E-2</v>
      </c>
      <c r="H76" s="103">
        <f t="shared" si="6"/>
        <v>5.7735026918962568E-2</v>
      </c>
      <c r="I76" s="1">
        <f t="shared" si="7"/>
        <v>-5.7735026918962568E-2</v>
      </c>
    </row>
    <row r="77" spans="1:9" x14ac:dyDescent="0.3">
      <c r="A77" s="14">
        <v>72</v>
      </c>
      <c r="B77" s="1">
        <v>105.86117779574124</v>
      </c>
      <c r="C77" s="1">
        <f t="shared" si="5"/>
        <v>-1.282919583900366</v>
      </c>
      <c r="D77" s="3">
        <v>0.31345548851662663</v>
      </c>
      <c r="E77">
        <f>SQRT((1/COUNT($B$6:$B$305))*(1+2*SUMSQ($D$6:D76)))</f>
        <v>0.47210088068689926</v>
      </c>
      <c r="F77">
        <f>-SQRT((1/COUNT($B$6:$B$305))*(1+2*SUMSQ($D$6:D76)))</f>
        <v>-0.47210088068689926</v>
      </c>
      <c r="G77" s="3">
        <v>-4.5628597102669258E-3</v>
      </c>
      <c r="H77" s="103">
        <f t="shared" si="6"/>
        <v>5.7735026918962568E-2</v>
      </c>
      <c r="I77" s="1">
        <f t="shared" si="7"/>
        <v>-5.7735026918962568E-2</v>
      </c>
    </row>
    <row r="78" spans="1:9" x14ac:dyDescent="0.3">
      <c r="A78" s="14">
        <v>73</v>
      </c>
      <c r="B78" s="1">
        <v>104.57825821184088</v>
      </c>
      <c r="C78" s="1">
        <f t="shared" si="5"/>
        <v>-1.4734905562363565</v>
      </c>
      <c r="D78" s="3">
        <v>0.30339071615260271</v>
      </c>
      <c r="E78">
        <f>SQRT((1/COUNT($B$6:$B$305))*(1+2*SUMSQ($D$6:D77)))</f>
        <v>0.47279411005273098</v>
      </c>
      <c r="F78">
        <f>-SQRT((1/COUNT($B$6:$B$305))*(1+2*SUMSQ($D$6:D77)))</f>
        <v>-0.47279411005273098</v>
      </c>
      <c r="G78" s="3">
        <v>-8.107502491651649E-3</v>
      </c>
      <c r="H78" s="103">
        <f t="shared" si="6"/>
        <v>5.7735026918962568E-2</v>
      </c>
      <c r="I78" s="1">
        <f t="shared" si="7"/>
        <v>-5.7735026918962568E-2</v>
      </c>
    </row>
    <row r="79" spans="1:9" x14ac:dyDescent="0.3">
      <c r="A79" s="14">
        <v>74</v>
      </c>
      <c r="B79" s="1">
        <v>103.10476765560452</v>
      </c>
      <c r="C79" s="1">
        <f t="shared" si="5"/>
        <v>1.4338229448185302</v>
      </c>
      <c r="D79" s="3">
        <v>0.29064811656901124</v>
      </c>
      <c r="E79">
        <f>SQRT((1/COUNT($B$6:$B$305))*(1+2*SUMSQ($D$6:D78)))</f>
        <v>0.47344261533108511</v>
      </c>
      <c r="F79">
        <f>-SQRT((1/COUNT($B$6:$B$305))*(1+2*SUMSQ($D$6:D78)))</f>
        <v>-0.47344261533108511</v>
      </c>
      <c r="G79" s="3">
        <v>-6.4023190621310511E-2</v>
      </c>
      <c r="H79" s="103">
        <f t="shared" si="6"/>
        <v>5.7735026918962568E-2</v>
      </c>
      <c r="I79" s="1">
        <f t="shared" si="7"/>
        <v>-5.7735026918962568E-2</v>
      </c>
    </row>
    <row r="80" spans="1:9" x14ac:dyDescent="0.3">
      <c r="A80" s="14">
        <v>75</v>
      </c>
      <c r="B80" s="1">
        <v>104.53859060042305</v>
      </c>
      <c r="C80" s="1">
        <f t="shared" si="5"/>
        <v>-1.1427482604631223</v>
      </c>
      <c r="D80" s="3">
        <v>0.28003417095779426</v>
      </c>
      <c r="E80">
        <f>SQRT((1/COUNT($B$6:$B$305))*(1+2*SUMSQ($D$6:D79)))</f>
        <v>0.47403700860724496</v>
      </c>
      <c r="F80">
        <f>-SQRT((1/COUNT($B$6:$B$305))*(1+2*SUMSQ($D$6:D79)))</f>
        <v>-0.47403700860724496</v>
      </c>
      <c r="G80" s="3">
        <v>8.7224706712470262E-3</v>
      </c>
      <c r="H80" s="103">
        <f t="shared" si="6"/>
        <v>5.7735026918962568E-2</v>
      </c>
      <c r="I80" s="1">
        <f t="shared" si="7"/>
        <v>-5.7735026918962568E-2</v>
      </c>
    </row>
    <row r="81" spans="1:9" x14ac:dyDescent="0.3">
      <c r="A81" s="14">
        <v>76</v>
      </c>
      <c r="B81" s="1">
        <v>103.39584233995993</v>
      </c>
      <c r="C81" s="1">
        <f t="shared" si="5"/>
        <v>2.7701207727659494</v>
      </c>
      <c r="D81" s="3">
        <v>0.26919406265599582</v>
      </c>
      <c r="E81">
        <f>SQRT((1/COUNT($B$6:$B$305))*(1+2*SUMSQ($D$6:D80)))</f>
        <v>0.47458811592298855</v>
      </c>
      <c r="F81">
        <f>-SQRT((1/COUNT($B$6:$B$305))*(1+2*SUMSQ($D$6:D80)))</f>
        <v>-0.47458811592298855</v>
      </c>
      <c r="G81" s="3">
        <v>-3.7657137825531331E-2</v>
      </c>
      <c r="H81" s="103">
        <f t="shared" si="6"/>
        <v>5.7735026918962568E-2</v>
      </c>
      <c r="I81" s="1">
        <f t="shared" si="7"/>
        <v>-5.7735026918962568E-2</v>
      </c>
    </row>
    <row r="82" spans="1:9" x14ac:dyDescent="0.3">
      <c r="A82" s="14">
        <v>77</v>
      </c>
      <c r="B82" s="1">
        <v>106.16596311272588</v>
      </c>
      <c r="C82" s="1">
        <f t="shared" si="5"/>
        <v>-3.5920493246521801E-2</v>
      </c>
      <c r="D82" s="3">
        <v>0.25735244524283424</v>
      </c>
      <c r="E82">
        <f>SQRT((1/COUNT($B$6:$B$305))*(1+2*SUMSQ($D$6:D81)))</f>
        <v>0.47509681406122578</v>
      </c>
      <c r="F82">
        <f>-SQRT((1/COUNT($B$6:$B$305))*(1+2*SUMSQ($D$6:D81)))</f>
        <v>-0.47509681406122578</v>
      </c>
      <c r="G82" s="3">
        <v>-2.801097587479762E-2</v>
      </c>
      <c r="H82" s="103">
        <f t="shared" si="6"/>
        <v>5.7735026918962568E-2</v>
      </c>
      <c r="I82" s="1">
        <f t="shared" si="7"/>
        <v>-5.7735026918962568E-2</v>
      </c>
    </row>
    <row r="83" spans="1:9" x14ac:dyDescent="0.3">
      <c r="A83" s="14">
        <v>78</v>
      </c>
      <c r="B83" s="1">
        <v>106.13004261947935</v>
      </c>
      <c r="C83" s="1">
        <f t="shared" si="5"/>
        <v>-2.7632859200821258</v>
      </c>
      <c r="D83" s="3">
        <v>0.25010492027885017</v>
      </c>
      <c r="E83">
        <f>SQRT((1/COUNT($B$6:$B$305))*(1+2*SUMSQ($D$6:D82)))</f>
        <v>0.47556126622999556</v>
      </c>
      <c r="F83">
        <f>-SQRT((1/COUNT($B$6:$B$305))*(1+2*SUMSQ($D$6:D82)))</f>
        <v>-0.47556126622999556</v>
      </c>
      <c r="G83" s="3">
        <v>6.3476218864876185E-2</v>
      </c>
      <c r="H83" s="103">
        <f t="shared" si="6"/>
        <v>5.7735026918962568E-2</v>
      </c>
      <c r="I83" s="1">
        <f t="shared" si="7"/>
        <v>-5.7735026918962568E-2</v>
      </c>
    </row>
    <row r="84" spans="1:9" x14ac:dyDescent="0.3">
      <c r="A84" s="14">
        <v>79</v>
      </c>
      <c r="B84" s="1">
        <v>103.36675669939723</v>
      </c>
      <c r="C84" s="1">
        <f t="shared" si="5"/>
        <v>0.53031726565677673</v>
      </c>
      <c r="D84" s="3">
        <v>0.23693073335695869</v>
      </c>
      <c r="E84">
        <f>SQRT((1/COUNT($B$6:$B$305))*(1+2*SUMSQ($D$6:D83)))</f>
        <v>0.47599951093734816</v>
      </c>
      <c r="F84">
        <f>-SQRT((1/COUNT($B$6:$B$305))*(1+2*SUMSQ($D$6:D83)))</f>
        <v>-0.47599951093734816</v>
      </c>
      <c r="G84" s="3">
        <v>-5.7112271391762934E-2</v>
      </c>
      <c r="H84" s="103">
        <f t="shared" si="6"/>
        <v>5.7735026918962568E-2</v>
      </c>
      <c r="I84" s="1">
        <f t="shared" si="7"/>
        <v>-5.7735026918962568E-2</v>
      </c>
    </row>
    <row r="85" spans="1:9" x14ac:dyDescent="0.3">
      <c r="A85" s="14">
        <v>80</v>
      </c>
      <c r="B85" s="1">
        <v>103.89707396505401</v>
      </c>
      <c r="C85" s="1">
        <f t="shared" si="5"/>
        <v>0.68836470745736733</v>
      </c>
      <c r="D85" s="3">
        <v>0.22716354470774114</v>
      </c>
      <c r="E85">
        <f>SQRT((1/COUNT($B$6:$B$305))*(1+2*SUMSQ($D$6:D84)))</f>
        <v>0.47639245959816412</v>
      </c>
      <c r="F85">
        <f>-SQRT((1/COUNT($B$6:$B$305))*(1+2*SUMSQ($D$6:D84)))</f>
        <v>-0.47639245959816412</v>
      </c>
      <c r="G85" s="3">
        <v>2.5502334429815296E-2</v>
      </c>
      <c r="H85" s="103">
        <f t="shared" si="6"/>
        <v>5.7735026918962568E-2</v>
      </c>
      <c r="I85" s="1">
        <f t="shared" si="7"/>
        <v>-5.7735026918962568E-2</v>
      </c>
    </row>
    <row r="86" spans="1:9" x14ac:dyDescent="0.3">
      <c r="A86" s="14">
        <v>81</v>
      </c>
      <c r="B86" s="1">
        <v>104.58543867251137</v>
      </c>
      <c r="C86" s="1">
        <f t="shared" si="5"/>
        <v>1.2717509889625944</v>
      </c>
      <c r="D86" s="3">
        <v>0.21691829428056017</v>
      </c>
      <c r="E86">
        <f>SQRT((1/COUNT($B$6:$B$305))*(1+2*SUMSQ($D$6:D85)))</f>
        <v>0.47675339264894906</v>
      </c>
      <c r="F86">
        <f>-SQRT((1/COUNT($B$6:$B$305))*(1+2*SUMSQ($D$6:D85)))</f>
        <v>-0.47675339264894906</v>
      </c>
      <c r="G86" s="3">
        <v>-3.6362565383369302E-3</v>
      </c>
      <c r="H86" s="103">
        <f t="shared" si="6"/>
        <v>5.7735026918962568E-2</v>
      </c>
      <c r="I86" s="1">
        <f t="shared" si="7"/>
        <v>-5.7735026918962568E-2</v>
      </c>
    </row>
    <row r="87" spans="1:9" x14ac:dyDescent="0.3">
      <c r="A87" s="14">
        <v>82</v>
      </c>
      <c r="B87" s="1">
        <v>105.85718966147397</v>
      </c>
      <c r="C87" s="1">
        <f t="shared" si="5"/>
        <v>-0.76046035246690735</v>
      </c>
      <c r="D87" s="3">
        <v>0.20812352059036135</v>
      </c>
      <c r="E87">
        <f>SQRT((1/COUNT($B$6:$B$305))*(1+2*SUMSQ($D$6:D86)))</f>
        <v>0.47708226514048241</v>
      </c>
      <c r="F87">
        <f>-SQRT((1/COUNT($B$6:$B$305))*(1+2*SUMSQ($D$6:D86)))</f>
        <v>-0.47708226514048241</v>
      </c>
      <c r="G87" s="3">
        <v>1.6599547548401646E-2</v>
      </c>
      <c r="H87" s="103">
        <f t="shared" si="6"/>
        <v>5.7735026918962568E-2</v>
      </c>
      <c r="I87" s="1">
        <f t="shared" si="7"/>
        <v>-5.7735026918962568E-2</v>
      </c>
    </row>
    <row r="88" spans="1:9" x14ac:dyDescent="0.3">
      <c r="A88" s="14">
        <v>83</v>
      </c>
      <c r="B88" s="1">
        <v>105.09672930900706</v>
      </c>
      <c r="C88" s="1">
        <f t="shared" si="5"/>
        <v>-1.3389626474236138</v>
      </c>
      <c r="D88" s="3">
        <v>0.19672290589972558</v>
      </c>
      <c r="E88">
        <f>SQRT((1/COUNT($B$6:$B$305))*(1+2*SUMSQ($D$6:D87)))</f>
        <v>0.47738481023564877</v>
      </c>
      <c r="F88">
        <f>-SQRT((1/COUNT($B$6:$B$305))*(1+2*SUMSQ($D$6:D87)))</f>
        <v>-0.47738481023564877</v>
      </c>
      <c r="G88" s="3">
        <v>-2.7418860345630784E-2</v>
      </c>
      <c r="H88" s="103">
        <f t="shared" si="6"/>
        <v>5.7735026918962568E-2</v>
      </c>
      <c r="I88" s="1">
        <f t="shared" si="7"/>
        <v>-5.7735026918962568E-2</v>
      </c>
    </row>
    <row r="89" spans="1:9" x14ac:dyDescent="0.3">
      <c r="A89" s="14">
        <v>84</v>
      </c>
      <c r="B89" s="1">
        <v>103.75776666158345</v>
      </c>
      <c r="C89" s="1">
        <f t="shared" si="5"/>
        <v>2.0734546524181496</v>
      </c>
      <c r="D89" s="3">
        <v>0.1860991145079901</v>
      </c>
      <c r="E89">
        <f>SQRT((1/COUNT($B$6:$B$305))*(1+2*SUMSQ($D$6:D88)))</f>
        <v>0.47765495536886315</v>
      </c>
      <c r="F89">
        <f>-SQRT((1/COUNT($B$6:$B$305))*(1+2*SUMSQ($D$6:D88)))</f>
        <v>-0.47765495536886315</v>
      </c>
      <c r="G89" s="3">
        <v>-1.8985135201455682E-2</v>
      </c>
      <c r="H89" s="103">
        <f t="shared" si="6"/>
        <v>5.7735026918962568E-2</v>
      </c>
      <c r="I89" s="1">
        <f t="shared" si="7"/>
        <v>-5.7735026918962568E-2</v>
      </c>
    </row>
    <row r="90" spans="1:9" x14ac:dyDescent="0.3">
      <c r="A90" s="14">
        <v>85</v>
      </c>
      <c r="B90" s="1">
        <v>105.8312213140016</v>
      </c>
      <c r="C90" s="1">
        <f t="shared" si="5"/>
        <v>-1.3702583601116203</v>
      </c>
      <c r="D90" s="3">
        <v>0.17676324461534551</v>
      </c>
      <c r="E90">
        <f>SQRT((1/COUNT($B$6:$B$305))*(1+2*SUMSQ($D$6:D89)))</f>
        <v>0.47789658113225886</v>
      </c>
      <c r="F90">
        <f>-SQRT((1/COUNT($B$6:$B$305))*(1+2*SUMSQ($D$6:D89)))</f>
        <v>-0.47789658113225886</v>
      </c>
      <c r="G90" s="3">
        <v>2.1683073808178369E-2</v>
      </c>
      <c r="H90" s="103">
        <f t="shared" si="6"/>
        <v>5.7735026918962568E-2</v>
      </c>
      <c r="I90" s="1">
        <f t="shared" si="7"/>
        <v>-5.7735026918962568E-2</v>
      </c>
    </row>
    <row r="91" spans="1:9" x14ac:dyDescent="0.3">
      <c r="A91" s="14">
        <v>86</v>
      </c>
      <c r="B91" s="1">
        <v>104.46096295388998</v>
      </c>
      <c r="C91" s="1">
        <f t="shared" si="5"/>
        <v>1.1362908480805345</v>
      </c>
      <c r="D91" s="3">
        <v>0.16627357171226048</v>
      </c>
      <c r="E91">
        <f>SQRT((1/COUNT($B$6:$B$305))*(1+2*SUMSQ($D$6:D90)))</f>
        <v>0.47811446734948454</v>
      </c>
      <c r="F91">
        <f>-SQRT((1/COUNT($B$6:$B$305))*(1+2*SUMSQ($D$6:D90)))</f>
        <v>-0.47811446734948454</v>
      </c>
      <c r="G91" s="3">
        <v>-3.1234909979435763E-2</v>
      </c>
      <c r="H91" s="103">
        <f t="shared" si="6"/>
        <v>5.7735026918962568E-2</v>
      </c>
      <c r="I91" s="1">
        <f t="shared" si="7"/>
        <v>-5.7735026918962568E-2</v>
      </c>
    </row>
    <row r="92" spans="1:9" x14ac:dyDescent="0.3">
      <c r="A92" s="14">
        <v>87</v>
      </c>
      <c r="B92" s="1">
        <v>105.59725380197051</v>
      </c>
      <c r="C92" s="1">
        <f t="shared" si="5"/>
        <v>0.15725049706816208</v>
      </c>
      <c r="D92" s="3">
        <v>0.1574036063431582</v>
      </c>
      <c r="E92">
        <f>SQRT((1/COUNT($B$6:$B$305))*(1+2*SUMSQ($D$6:D91)))</f>
        <v>0.47830717803507927</v>
      </c>
      <c r="F92">
        <f>-SQRT((1/COUNT($B$6:$B$305))*(1+2*SUMSQ($D$6:D91)))</f>
        <v>-0.47830717803507927</v>
      </c>
      <c r="G92" s="3">
        <v>2.6613732208170794E-2</v>
      </c>
      <c r="H92" s="103">
        <f t="shared" si="6"/>
        <v>5.7735026918962568E-2</v>
      </c>
      <c r="I92" s="1">
        <f t="shared" si="7"/>
        <v>-5.7735026918962568E-2</v>
      </c>
    </row>
    <row r="93" spans="1:9" x14ac:dyDescent="0.3">
      <c r="A93" s="14">
        <v>88</v>
      </c>
      <c r="B93" s="1">
        <v>105.75450429903867</v>
      </c>
      <c r="C93" s="1">
        <f t="shared" si="5"/>
        <v>0.10025701158156153</v>
      </c>
      <c r="D93" s="3">
        <v>0.14850359929919868</v>
      </c>
      <c r="E93">
        <f>SQRT((1/COUNT($B$6:$B$305))*(1+2*SUMSQ($D$6:D92)))</f>
        <v>0.47847981064528378</v>
      </c>
      <c r="F93">
        <f>-SQRT((1/COUNT($B$6:$B$305))*(1+2*SUMSQ($D$6:D92)))</f>
        <v>-0.47847981064528378</v>
      </c>
      <c r="G93" s="3">
        <v>-5.6033816879631744E-3</v>
      </c>
      <c r="H93" s="103">
        <f t="shared" si="6"/>
        <v>5.7735026918962568E-2</v>
      </c>
      <c r="I93" s="1">
        <f t="shared" si="7"/>
        <v>-5.7735026918962568E-2</v>
      </c>
    </row>
    <row r="94" spans="1:9" x14ac:dyDescent="0.3">
      <c r="A94" s="14">
        <v>89</v>
      </c>
      <c r="B94" s="1">
        <v>105.85476131062023</v>
      </c>
      <c r="C94" s="1">
        <f t="shared" si="5"/>
        <v>0.70945134211797267</v>
      </c>
      <c r="D94" s="3">
        <v>0.13678104181871015</v>
      </c>
      <c r="E94">
        <f>SQRT((1/COUNT($B$6:$B$305))*(1+2*SUMSQ($D$6:D93)))</f>
        <v>0.47863342060688302</v>
      </c>
      <c r="F94">
        <f>-SQRT((1/COUNT($B$6:$B$305))*(1+2*SUMSQ($D$6:D93)))</f>
        <v>-0.47863342060688302</v>
      </c>
      <c r="G94" s="3">
        <v>-4.7864739049767069E-2</v>
      </c>
      <c r="H94" s="103">
        <f t="shared" si="6"/>
        <v>5.7735026918962568E-2</v>
      </c>
      <c r="I94" s="1">
        <f t="shared" si="7"/>
        <v>-5.7735026918962568E-2</v>
      </c>
    </row>
    <row r="95" spans="1:9" x14ac:dyDescent="0.3">
      <c r="A95" s="14">
        <v>90</v>
      </c>
      <c r="B95" s="1">
        <v>106.56421265273821</v>
      </c>
      <c r="C95" s="1">
        <f t="shared" si="5"/>
        <v>-0.20620063878595829</v>
      </c>
      <c r="D95" s="3">
        <v>0.12720019909330801</v>
      </c>
      <c r="E95">
        <f>SQRT((1/COUNT($B$6:$B$305))*(1+2*SUMSQ($D$6:D94)))</f>
        <v>0.47876369781398298</v>
      </c>
      <c r="F95">
        <f>-SQRT((1/COUNT($B$6:$B$305))*(1+2*SUMSQ($D$6:D94)))</f>
        <v>-0.47876369781398298</v>
      </c>
      <c r="G95" s="3">
        <v>1.9515736324191249E-2</v>
      </c>
      <c r="H95" s="103">
        <f t="shared" si="6"/>
        <v>5.7735026918962568E-2</v>
      </c>
      <c r="I95" s="1">
        <f t="shared" si="7"/>
        <v>-5.7735026918962568E-2</v>
      </c>
    </row>
    <row r="96" spans="1:9" x14ac:dyDescent="0.3">
      <c r="A96" s="14">
        <v>91</v>
      </c>
      <c r="B96" s="1">
        <v>106.35801201395225</v>
      </c>
      <c r="C96" s="1">
        <f t="shared" si="5"/>
        <v>-1.296020855079405</v>
      </c>
      <c r="D96" s="3">
        <v>0.11941276837788292</v>
      </c>
      <c r="E96">
        <f>SQRT((1/COUNT($B$6:$B$305))*(1+2*SUMSQ($D$6:D95)))</f>
        <v>0.4788763350617582</v>
      </c>
      <c r="F96">
        <f>-SQRT((1/COUNT($B$6:$B$305))*(1+2*SUMSQ($D$6:D95)))</f>
        <v>-0.4788763350617582</v>
      </c>
      <c r="G96" s="3">
        <v>4.5726222146236735E-2</v>
      </c>
      <c r="H96" s="103">
        <f t="shared" si="6"/>
        <v>5.7735026918962568E-2</v>
      </c>
      <c r="I96" s="1">
        <f t="shared" si="7"/>
        <v>-5.7735026918962568E-2</v>
      </c>
    </row>
    <row r="97" spans="1:9" x14ac:dyDescent="0.3">
      <c r="A97" s="14">
        <v>92</v>
      </c>
      <c r="B97" s="1">
        <v>105.06199115887284</v>
      </c>
      <c r="C97" s="1">
        <f t="shared" si="5"/>
        <v>-0.22330254978442099</v>
      </c>
      <c r="D97" s="3">
        <v>0.10970768328527229</v>
      </c>
      <c r="E97">
        <f>SQRT((1/COUNT($B$6:$B$305))*(1+2*SUMSQ($D$6:D96)))</f>
        <v>0.4789755808081721</v>
      </c>
      <c r="F97">
        <f>-SQRT((1/COUNT($B$6:$B$305))*(1+2*SUMSQ($D$6:D96)))</f>
        <v>-0.4789755808081721</v>
      </c>
      <c r="G97" s="3">
        <v>-2.5519774016952542E-2</v>
      </c>
      <c r="H97" s="103">
        <f t="shared" si="6"/>
        <v>5.7735026918962568E-2</v>
      </c>
      <c r="I97" s="1">
        <f t="shared" si="7"/>
        <v>-5.7735026918962568E-2</v>
      </c>
    </row>
    <row r="98" spans="1:9" x14ac:dyDescent="0.3">
      <c r="A98" s="14">
        <v>93</v>
      </c>
      <c r="B98" s="1">
        <v>104.83868860908842</v>
      </c>
      <c r="C98" s="1">
        <f t="shared" si="5"/>
        <v>-3.7318841350497678E-2</v>
      </c>
      <c r="D98" s="3">
        <v>0.10096284213636476</v>
      </c>
      <c r="E98">
        <f>SQRT((1/COUNT($B$6:$B$305))*(1+2*SUMSQ($D$6:D97)))</f>
        <v>0.47905933402415957</v>
      </c>
      <c r="F98">
        <f>-SQRT((1/COUNT($B$6:$B$305))*(1+2*SUMSQ($D$6:D97)))</f>
        <v>-0.47905933402415957</v>
      </c>
      <c r="G98" s="3">
        <v>-6.6243285988299818E-3</v>
      </c>
      <c r="H98" s="103">
        <f t="shared" si="6"/>
        <v>5.7735026918962568E-2</v>
      </c>
      <c r="I98" s="1">
        <f t="shared" si="7"/>
        <v>-5.7735026918962568E-2</v>
      </c>
    </row>
    <row r="99" spans="1:9" x14ac:dyDescent="0.3">
      <c r="A99" s="14">
        <v>94</v>
      </c>
      <c r="B99" s="1">
        <v>104.80136976773792</v>
      </c>
      <c r="C99" s="1">
        <f t="shared" si="5"/>
        <v>0.35787024899036624</v>
      </c>
      <c r="D99" s="3">
        <v>9.2071205574559986E-2</v>
      </c>
      <c r="E99">
        <f>SQRT((1/COUNT($B$6:$B$305))*(1+2*SUMSQ($D$6:D98)))</f>
        <v>0.4791302559349454</v>
      </c>
      <c r="F99">
        <f>-SQRT((1/COUNT($B$6:$B$305))*(1+2*SUMSQ($D$6:D98)))</f>
        <v>-0.4791302559349454</v>
      </c>
      <c r="G99" s="3">
        <v>-2.1619943802673895E-2</v>
      </c>
      <c r="H99" s="103">
        <f t="shared" si="6"/>
        <v>5.7735026918962568E-2</v>
      </c>
      <c r="I99" s="1">
        <f t="shared" si="7"/>
        <v>-5.7735026918962568E-2</v>
      </c>
    </row>
    <row r="100" spans="1:9" x14ac:dyDescent="0.3">
      <c r="A100" s="14">
        <v>95</v>
      </c>
      <c r="B100" s="1">
        <v>105.15924001672829</v>
      </c>
      <c r="C100" s="1">
        <f t="shared" si="5"/>
        <v>2.1836183350387728</v>
      </c>
      <c r="D100" s="3">
        <v>8.0657889195734148E-2</v>
      </c>
      <c r="E100">
        <f>SQRT((1/COUNT($B$6:$B$305))*(1+2*SUMSQ($D$6:D99)))</f>
        <v>0.47918922796559116</v>
      </c>
      <c r="F100">
        <f>-SQRT((1/COUNT($B$6:$B$305))*(1+2*SUMSQ($D$6:D99)))</f>
        <v>-0.47918922796559116</v>
      </c>
      <c r="G100" s="3">
        <v>-7.6719222817097157E-2</v>
      </c>
      <c r="H100" s="103">
        <f t="shared" si="6"/>
        <v>5.7735026918962568E-2</v>
      </c>
      <c r="I100" s="1">
        <f t="shared" si="7"/>
        <v>-5.7735026918962568E-2</v>
      </c>
    </row>
    <row r="101" spans="1:9" x14ac:dyDescent="0.3">
      <c r="A101" s="14">
        <v>96</v>
      </c>
      <c r="B101" s="1">
        <v>107.34285835176706</v>
      </c>
      <c r="C101" s="1">
        <f t="shared" si="5"/>
        <v>-3.0446312848653179</v>
      </c>
      <c r="D101" s="3">
        <v>7.378870826534048E-2</v>
      </c>
      <c r="E101">
        <f>SQRT((1/COUNT($B$6:$B$305))*(1+2*SUMSQ($D$6:D100)))</f>
        <v>0.47923448070736313</v>
      </c>
      <c r="F101">
        <f>-SQRT((1/COUNT($B$6:$B$305))*(1+2*SUMSQ($D$6:D100)))</f>
        <v>-0.47923448070736313</v>
      </c>
      <c r="G101" s="3">
        <v>6.1125294452506633E-2</v>
      </c>
      <c r="H101" s="103">
        <f t="shared" si="6"/>
        <v>5.7735026918962568E-2</v>
      </c>
      <c r="I101" s="1">
        <f t="shared" si="7"/>
        <v>-5.7735026918962568E-2</v>
      </c>
    </row>
    <row r="102" spans="1:9" x14ac:dyDescent="0.3">
      <c r="A102" s="14">
        <v>97</v>
      </c>
      <c r="B102" s="1">
        <v>104.29822706690175</v>
      </c>
      <c r="C102" s="1">
        <f t="shared" si="5"/>
        <v>-0.56083763411152177</v>
      </c>
      <c r="D102" s="3">
        <v>6.1573187200253086E-2</v>
      </c>
      <c r="E102">
        <f>SQRT((1/COUNT($B$6:$B$305))*(1+2*SUMSQ($D$6:D101)))</f>
        <v>0.47927235053635125</v>
      </c>
      <c r="F102">
        <f>-SQRT((1/COUNT($B$6:$B$305))*(1+2*SUMSQ($D$6:D101)))</f>
        <v>-0.47927235053635125</v>
      </c>
      <c r="G102" s="3">
        <v>-4.6105520182725714E-2</v>
      </c>
      <c r="H102" s="103">
        <f t="shared" si="6"/>
        <v>5.7735026918962568E-2</v>
      </c>
      <c r="I102" s="1">
        <f t="shared" si="7"/>
        <v>-5.7735026918962568E-2</v>
      </c>
    </row>
    <row r="103" spans="1:9" x14ac:dyDescent="0.3">
      <c r="A103" s="14">
        <v>98</v>
      </c>
      <c r="B103" s="1">
        <v>103.73738943279022</v>
      </c>
      <c r="C103" s="1">
        <f t="shared" si="5"/>
        <v>0.88572051026858389</v>
      </c>
      <c r="D103" s="3">
        <v>5.1661422626700537E-2</v>
      </c>
      <c r="E103">
        <f>SQRT((1/COUNT($B$6:$B$305))*(1+2*SUMSQ($D$6:D102)))</f>
        <v>0.47929871795974216</v>
      </c>
      <c r="F103">
        <f>-SQRT((1/COUNT($B$6:$B$305))*(1+2*SUMSQ($D$6:D102)))</f>
        <v>-0.47929871795974216</v>
      </c>
      <c r="G103" s="3">
        <v>-2.1260370804742558E-2</v>
      </c>
      <c r="H103" s="103">
        <f t="shared" si="6"/>
        <v>5.7735026918962568E-2</v>
      </c>
      <c r="I103" s="1">
        <f t="shared" si="7"/>
        <v>-5.7735026918962568E-2</v>
      </c>
    </row>
    <row r="104" spans="1:9" x14ac:dyDescent="0.3">
      <c r="A104" s="14">
        <v>99</v>
      </c>
      <c r="B104" s="1">
        <v>104.62310994305881</v>
      </c>
      <c r="C104" s="1">
        <f t="shared" si="5"/>
        <v>4.7823135799990268</v>
      </c>
      <c r="D104" s="3">
        <v>4.170314331777706E-2</v>
      </c>
      <c r="E104">
        <f>SQRT((1/COUNT($B$6:$B$305))*(1+2*SUMSQ($D$6:D103)))</f>
        <v>0.47931727876404706</v>
      </c>
      <c r="F104">
        <f>-SQRT((1/COUNT($B$6:$B$305))*(1+2*SUMSQ($D$6:D103)))</f>
        <v>-0.47931727876404706</v>
      </c>
      <c r="G104" s="3">
        <v>2.1367211827092371E-2</v>
      </c>
      <c r="H104" s="103">
        <f t="shared" si="6"/>
        <v>5.7735026918962568E-2</v>
      </c>
      <c r="I104" s="1">
        <f t="shared" si="7"/>
        <v>-5.7735026918962568E-2</v>
      </c>
    </row>
    <row r="105" spans="1:9" x14ac:dyDescent="0.3">
      <c r="A105" s="14">
        <v>100</v>
      </c>
      <c r="B105" s="1">
        <v>109.40542352305783</v>
      </c>
      <c r="C105" s="1">
        <f t="shared" si="5"/>
        <v>0.4154560429014964</v>
      </c>
      <c r="D105" s="3">
        <v>3.4480920224616969E-2</v>
      </c>
      <c r="E105">
        <f>SQRT((1/COUNT($B$6:$B$305))*(1+2*SUMSQ($D$6:D104)))</f>
        <v>0.47932937325968433</v>
      </c>
      <c r="F105">
        <f>-SQRT((1/COUNT($B$6:$B$305))*(1+2*SUMSQ($D$6:D104)))</f>
        <v>-0.47932937325968433</v>
      </c>
      <c r="G105" s="3">
        <v>2.977299026864158E-2</v>
      </c>
      <c r="H105" s="103">
        <f t="shared" si="6"/>
        <v>5.7735026918962568E-2</v>
      </c>
      <c r="I105" s="1">
        <f t="shared" si="7"/>
        <v>-5.7735026918962568E-2</v>
      </c>
    </row>
    <row r="106" spans="1:9" x14ac:dyDescent="0.3">
      <c r="A106" s="14">
        <v>101</v>
      </c>
      <c r="B106" s="1">
        <v>109.82087956595933</v>
      </c>
      <c r="C106" s="1">
        <f t="shared" si="5"/>
        <v>0.56253384173032828</v>
      </c>
    </row>
    <row r="107" spans="1:9" x14ac:dyDescent="0.3">
      <c r="A107" s="14">
        <v>102</v>
      </c>
      <c r="B107" s="1">
        <v>110.38341340768966</v>
      </c>
      <c r="C107" s="1">
        <f t="shared" si="5"/>
        <v>1.0449775800225325</v>
      </c>
    </row>
    <row r="108" spans="1:9" x14ac:dyDescent="0.3">
      <c r="A108" s="14">
        <v>103</v>
      </c>
      <c r="B108" s="1">
        <v>111.42839098771219</v>
      </c>
      <c r="C108" s="1">
        <f t="shared" si="5"/>
        <v>-3.4143999982916284</v>
      </c>
    </row>
    <row r="109" spans="1:9" x14ac:dyDescent="0.3">
      <c r="A109" s="14">
        <v>104</v>
      </c>
      <c r="B109" s="1">
        <v>108.01399098942056</v>
      </c>
      <c r="C109" s="1">
        <f t="shared" si="5"/>
        <v>1.008490926324157</v>
      </c>
    </row>
    <row r="110" spans="1:9" x14ac:dyDescent="0.3">
      <c r="A110" s="14">
        <v>105</v>
      </c>
      <c r="B110" s="1">
        <v>109.02248191574472</v>
      </c>
      <c r="C110" s="1">
        <f t="shared" si="5"/>
        <v>0.70640908234054223</v>
      </c>
    </row>
    <row r="111" spans="1:9" x14ac:dyDescent="0.3">
      <c r="A111" s="14">
        <v>106</v>
      </c>
      <c r="B111" s="1">
        <v>109.72889099808526</v>
      </c>
      <c r="C111" s="1">
        <f t="shared" si="5"/>
        <v>-5.5456439440604299E-2</v>
      </c>
    </row>
    <row r="112" spans="1:9" x14ac:dyDescent="0.3">
      <c r="A112" s="14">
        <v>107</v>
      </c>
      <c r="B112" s="1">
        <v>109.67343455864466</v>
      </c>
      <c r="C112" s="1">
        <f t="shared" si="5"/>
        <v>0.59921376305283047</v>
      </c>
    </row>
    <row r="113" spans="1:3" x14ac:dyDescent="0.3">
      <c r="A113" s="14">
        <v>108</v>
      </c>
      <c r="B113" s="1">
        <v>110.27264832169749</v>
      </c>
      <c r="C113" s="1">
        <f t="shared" si="5"/>
        <v>0.80610107033862732</v>
      </c>
    </row>
    <row r="114" spans="1:3" x14ac:dyDescent="0.3">
      <c r="A114" s="14">
        <v>109</v>
      </c>
      <c r="B114" s="1">
        <v>111.07874939203612</v>
      </c>
      <c r="C114" s="1">
        <f t="shared" si="5"/>
        <v>-0.10038320397143252</v>
      </c>
    </row>
    <row r="115" spans="1:3" x14ac:dyDescent="0.3">
      <c r="A115" s="14">
        <v>110</v>
      </c>
      <c r="B115" s="1">
        <v>110.97836618806468</v>
      </c>
      <c r="C115" s="1">
        <f t="shared" si="5"/>
        <v>-2.3026518647384364</v>
      </c>
    </row>
    <row r="116" spans="1:3" x14ac:dyDescent="0.3">
      <c r="A116" s="14">
        <v>111</v>
      </c>
      <c r="B116" s="1">
        <v>108.67571432332625</v>
      </c>
      <c r="C116" s="1">
        <f t="shared" si="5"/>
        <v>1.7335048596578417</v>
      </c>
    </row>
    <row r="117" spans="1:3" x14ac:dyDescent="0.3">
      <c r="A117" s="14">
        <v>112</v>
      </c>
      <c r="B117" s="1">
        <v>110.40921918298409</v>
      </c>
      <c r="C117" s="1">
        <f t="shared" si="5"/>
        <v>-0.69189809437375516</v>
      </c>
    </row>
    <row r="118" spans="1:3" x14ac:dyDescent="0.3">
      <c r="A118" s="14">
        <v>113</v>
      </c>
      <c r="B118" s="1">
        <v>109.71732108861033</v>
      </c>
      <c r="C118" s="1">
        <f t="shared" si="5"/>
        <v>0.95096652330539655</v>
      </c>
    </row>
    <row r="119" spans="1:3" x14ac:dyDescent="0.3">
      <c r="A119" s="14">
        <v>114</v>
      </c>
      <c r="B119" s="1">
        <v>110.66828761191573</v>
      </c>
      <c r="C119" s="1">
        <f t="shared" si="5"/>
        <v>-0.50118842409574427</v>
      </c>
    </row>
    <row r="120" spans="1:3" x14ac:dyDescent="0.3">
      <c r="A120" s="14">
        <v>115</v>
      </c>
      <c r="B120" s="1">
        <v>110.16709918781999</v>
      </c>
      <c r="C120" s="1">
        <f t="shared" si="5"/>
        <v>-0.48727429202699568</v>
      </c>
    </row>
    <row r="121" spans="1:3" x14ac:dyDescent="0.3">
      <c r="A121" s="14">
        <v>116</v>
      </c>
      <c r="B121" s="1">
        <v>109.67982489579299</v>
      </c>
      <c r="C121" s="1">
        <f t="shared" si="5"/>
        <v>-1.614239408809226E-2</v>
      </c>
    </row>
    <row r="122" spans="1:3" x14ac:dyDescent="0.3">
      <c r="A122" s="14">
        <v>117</v>
      </c>
      <c r="B122" s="1">
        <v>109.6636825017049</v>
      </c>
      <c r="C122" s="1">
        <f t="shared" si="5"/>
        <v>0.18528339751355816</v>
      </c>
    </row>
    <row r="123" spans="1:3" x14ac:dyDescent="0.3">
      <c r="A123" s="14">
        <v>118</v>
      </c>
      <c r="B123" s="1">
        <v>109.84896589921846</v>
      </c>
      <c r="C123" s="1">
        <f t="shared" si="5"/>
        <v>-0.69084421738807578</v>
      </c>
    </row>
    <row r="124" spans="1:3" x14ac:dyDescent="0.3">
      <c r="A124" s="14">
        <v>119</v>
      </c>
      <c r="B124" s="1">
        <v>109.15812168183038</v>
      </c>
      <c r="C124" s="1">
        <f t="shared" si="5"/>
        <v>1.3842554835719056</v>
      </c>
    </row>
    <row r="125" spans="1:3" x14ac:dyDescent="0.3">
      <c r="A125" s="14">
        <v>120</v>
      </c>
      <c r="B125" s="1">
        <v>110.54237716540229</v>
      </c>
      <c r="C125" s="1">
        <f t="shared" si="5"/>
        <v>-3.0751380108995363</v>
      </c>
    </row>
    <row r="126" spans="1:3" x14ac:dyDescent="0.3">
      <c r="A126" s="14">
        <v>121</v>
      </c>
      <c r="B126" s="1">
        <v>107.46723915450275</v>
      </c>
      <c r="C126" s="1">
        <f t="shared" si="5"/>
        <v>3.3050150705093984</v>
      </c>
    </row>
    <row r="127" spans="1:3" x14ac:dyDescent="0.3">
      <c r="A127" s="14">
        <v>122</v>
      </c>
      <c r="B127" s="1">
        <v>110.77225422501215</v>
      </c>
      <c r="C127" s="1">
        <f t="shared" si="5"/>
        <v>-3.4422100725350901E-2</v>
      </c>
    </row>
    <row r="128" spans="1:3" x14ac:dyDescent="0.3">
      <c r="A128" s="14">
        <v>123</v>
      </c>
      <c r="B128" s="1">
        <v>110.7378321242868</v>
      </c>
      <c r="C128" s="1">
        <f t="shared" si="5"/>
        <v>-1.1025747426174348</v>
      </c>
    </row>
    <row r="129" spans="1:3" x14ac:dyDescent="0.3">
      <c r="A129" s="14">
        <v>124</v>
      </c>
      <c r="B129" s="1">
        <v>109.63525738166936</v>
      </c>
      <c r="C129" s="1">
        <f t="shared" si="5"/>
        <v>0.91474362307053525</v>
      </c>
    </row>
    <row r="130" spans="1:3" x14ac:dyDescent="0.3">
      <c r="A130" s="14">
        <v>125</v>
      </c>
      <c r="B130" s="1">
        <v>110.5500010047399</v>
      </c>
      <c r="C130" s="1">
        <f t="shared" si="5"/>
        <v>8.1563484854996204E-2</v>
      </c>
    </row>
    <row r="131" spans="1:3" x14ac:dyDescent="0.3">
      <c r="A131" s="14">
        <v>126</v>
      </c>
      <c r="B131" s="1">
        <v>110.63156448959489</v>
      </c>
      <c r="C131" s="1">
        <f t="shared" si="5"/>
        <v>-2.0192396732454654</v>
      </c>
    </row>
    <row r="132" spans="1:3" x14ac:dyDescent="0.3">
      <c r="A132" s="14">
        <v>127</v>
      </c>
      <c r="B132" s="1">
        <v>108.61232481634943</v>
      </c>
      <c r="C132" s="1">
        <f t="shared" si="5"/>
        <v>1.64536459124065</v>
      </c>
    </row>
    <row r="133" spans="1:3" x14ac:dyDescent="0.3">
      <c r="A133" s="14">
        <v>128</v>
      </c>
      <c r="B133" s="1">
        <v>110.25768940759008</v>
      </c>
      <c r="C133" s="1">
        <f t="shared" si="5"/>
        <v>-0.84148268797434866</v>
      </c>
    </row>
    <row r="134" spans="1:3" x14ac:dyDescent="0.3">
      <c r="A134" s="14">
        <v>129</v>
      </c>
      <c r="B134" s="1">
        <v>109.41620671961573</v>
      </c>
      <c r="C134" s="1">
        <f t="shared" si="5"/>
        <v>2.1836399355379399</v>
      </c>
    </row>
    <row r="135" spans="1:3" x14ac:dyDescent="0.3">
      <c r="A135" s="14">
        <v>130</v>
      </c>
      <c r="B135" s="1">
        <v>111.59984665515367</v>
      </c>
      <c r="C135" s="1">
        <f t="shared" ref="C135:C198" si="8">B136-B135</f>
        <v>-0.52433279051911086</v>
      </c>
    </row>
    <row r="136" spans="1:3" x14ac:dyDescent="0.3">
      <c r="A136" s="14">
        <v>131</v>
      </c>
      <c r="B136" s="1">
        <v>111.07551386463456</v>
      </c>
      <c r="C136" s="1">
        <f t="shared" si="8"/>
        <v>-0.42818783185794018</v>
      </c>
    </row>
    <row r="137" spans="1:3" x14ac:dyDescent="0.3">
      <c r="A137" s="14">
        <v>132</v>
      </c>
      <c r="B137" s="1">
        <v>110.64732603277662</v>
      </c>
      <c r="C137" s="1">
        <f t="shared" si="8"/>
        <v>-0.86314116742869373</v>
      </c>
    </row>
    <row r="138" spans="1:3" x14ac:dyDescent="0.3">
      <c r="A138" s="14">
        <v>133</v>
      </c>
      <c r="B138" s="1">
        <v>109.78418486534792</v>
      </c>
      <c r="C138" s="1">
        <f t="shared" si="8"/>
        <v>0.63482730183750391</v>
      </c>
    </row>
    <row r="139" spans="1:3" x14ac:dyDescent="0.3">
      <c r="A139" s="14">
        <v>134</v>
      </c>
      <c r="B139" s="1">
        <v>110.41901216718543</v>
      </c>
      <c r="C139" s="1">
        <f t="shared" si="8"/>
        <v>-0.15024966160126496</v>
      </c>
    </row>
    <row r="140" spans="1:3" x14ac:dyDescent="0.3">
      <c r="A140" s="14">
        <v>135</v>
      </c>
      <c r="B140" s="1">
        <v>110.26876250558416</v>
      </c>
      <c r="C140" s="1">
        <f t="shared" si="8"/>
        <v>-1.1601628102653194</v>
      </c>
    </row>
    <row r="141" spans="1:3" x14ac:dyDescent="0.3">
      <c r="A141" s="14">
        <v>136</v>
      </c>
      <c r="B141" s="1">
        <v>109.10859969531884</v>
      </c>
      <c r="C141" s="1">
        <f t="shared" si="8"/>
        <v>0.70750957092968747</v>
      </c>
    </row>
    <row r="142" spans="1:3" x14ac:dyDescent="0.3">
      <c r="A142" s="14">
        <v>137</v>
      </c>
      <c r="B142" s="1">
        <v>109.81610926624853</v>
      </c>
      <c r="C142" s="1">
        <f t="shared" si="8"/>
        <v>-0.44705529944621958</v>
      </c>
    </row>
    <row r="143" spans="1:3" x14ac:dyDescent="0.3">
      <c r="A143" s="14">
        <v>138</v>
      </c>
      <c r="B143" s="1">
        <v>109.36905396680231</v>
      </c>
      <c r="C143" s="1">
        <f t="shared" si="8"/>
        <v>0.18595073925098404</v>
      </c>
    </row>
    <row r="144" spans="1:3" x14ac:dyDescent="0.3">
      <c r="A144" s="14">
        <v>139</v>
      </c>
      <c r="B144" s="1">
        <v>109.5550047060533</v>
      </c>
      <c r="C144" s="1">
        <f t="shared" si="8"/>
        <v>-0.90842377176159061</v>
      </c>
    </row>
    <row r="145" spans="1:3" x14ac:dyDescent="0.3">
      <c r="A145" s="14">
        <v>140</v>
      </c>
      <c r="B145" s="1">
        <v>108.64658093429171</v>
      </c>
      <c r="C145" s="1">
        <f t="shared" si="8"/>
        <v>-9.0149114839732647E-2</v>
      </c>
    </row>
    <row r="146" spans="1:3" x14ac:dyDescent="0.3">
      <c r="A146" s="14">
        <v>141</v>
      </c>
      <c r="B146" s="1">
        <v>108.55643181945197</v>
      </c>
      <c r="C146" s="1">
        <f t="shared" si="8"/>
        <v>0.5592710294877179</v>
      </c>
    </row>
    <row r="147" spans="1:3" x14ac:dyDescent="0.3">
      <c r="A147" s="14">
        <v>142</v>
      </c>
      <c r="B147" s="1">
        <v>109.11570284893969</v>
      </c>
      <c r="C147" s="1">
        <f t="shared" si="8"/>
        <v>1.3196768122725189E-2</v>
      </c>
    </row>
    <row r="148" spans="1:3" x14ac:dyDescent="0.3">
      <c r="A148" s="14">
        <v>143</v>
      </c>
      <c r="B148" s="1">
        <v>109.12889961706242</v>
      </c>
      <c r="C148" s="1">
        <f t="shared" si="8"/>
        <v>0.53694179769081529</v>
      </c>
    </row>
    <row r="149" spans="1:3" x14ac:dyDescent="0.3">
      <c r="A149" s="14">
        <v>144</v>
      </c>
      <c r="B149" s="1">
        <v>109.66584141475323</v>
      </c>
      <c r="C149" s="1">
        <f t="shared" si="8"/>
        <v>0.17376919458911289</v>
      </c>
    </row>
    <row r="150" spans="1:3" x14ac:dyDescent="0.3">
      <c r="A150" s="14">
        <v>145</v>
      </c>
      <c r="B150" s="1">
        <v>109.83961060934234</v>
      </c>
      <c r="C150" s="1">
        <f t="shared" si="8"/>
        <v>2.4880409910110757</v>
      </c>
    </row>
    <row r="151" spans="1:3" x14ac:dyDescent="0.3">
      <c r="A151" s="14">
        <v>146</v>
      </c>
      <c r="B151" s="1">
        <v>112.32765160035342</v>
      </c>
      <c r="C151" s="1">
        <f t="shared" si="8"/>
        <v>-2.7338523977959994</v>
      </c>
    </row>
    <row r="152" spans="1:3" x14ac:dyDescent="0.3">
      <c r="A152" s="14">
        <v>147</v>
      </c>
      <c r="B152" s="1">
        <v>109.59379920255742</v>
      </c>
      <c r="C152" s="1">
        <f t="shared" si="8"/>
        <v>1.7670367924438324</v>
      </c>
    </row>
    <row r="153" spans="1:3" x14ac:dyDescent="0.3">
      <c r="A153" s="14">
        <v>148</v>
      </c>
      <c r="B153" s="1">
        <v>111.36083599500125</v>
      </c>
      <c r="C153" s="1">
        <f t="shared" si="8"/>
        <v>3.0545379559043795E-2</v>
      </c>
    </row>
    <row r="154" spans="1:3" x14ac:dyDescent="0.3">
      <c r="A154" s="14">
        <v>149</v>
      </c>
      <c r="B154" s="1">
        <v>111.3913813745603</v>
      </c>
      <c r="C154" s="1">
        <f t="shared" si="8"/>
        <v>3.2216866101225605</v>
      </c>
    </row>
    <row r="155" spans="1:3" x14ac:dyDescent="0.3">
      <c r="A155" s="14">
        <v>150</v>
      </c>
      <c r="B155" s="1">
        <v>114.61306798468286</v>
      </c>
      <c r="C155" s="1">
        <f t="shared" si="8"/>
        <v>0.91206061370030511</v>
      </c>
    </row>
    <row r="156" spans="1:3" x14ac:dyDescent="0.3">
      <c r="A156" s="14">
        <v>151</v>
      </c>
      <c r="B156" s="1">
        <v>115.52512859838316</v>
      </c>
      <c r="C156" s="1">
        <f t="shared" si="8"/>
        <v>-0.78767243394395337</v>
      </c>
    </row>
    <row r="157" spans="1:3" x14ac:dyDescent="0.3">
      <c r="A157" s="14">
        <v>152</v>
      </c>
      <c r="B157" s="1">
        <v>114.73745616443921</v>
      </c>
      <c r="C157" s="1">
        <f t="shared" si="8"/>
        <v>0.96254552772734314</v>
      </c>
    </row>
    <row r="158" spans="1:3" x14ac:dyDescent="0.3">
      <c r="A158" s="14">
        <v>153</v>
      </c>
      <c r="B158" s="1">
        <v>115.70000169216655</v>
      </c>
      <c r="C158" s="1">
        <f t="shared" si="8"/>
        <v>0.53117219067644328</v>
      </c>
    </row>
    <row r="159" spans="1:3" x14ac:dyDescent="0.3">
      <c r="A159" s="14">
        <v>154</v>
      </c>
      <c r="B159" s="1">
        <v>116.231173882843</v>
      </c>
      <c r="C159" s="1">
        <f t="shared" si="8"/>
        <v>-1.3497162854037015</v>
      </c>
    </row>
    <row r="160" spans="1:3" x14ac:dyDescent="0.3">
      <c r="A160" s="14">
        <v>155</v>
      </c>
      <c r="B160" s="1">
        <v>114.88145759743929</v>
      </c>
      <c r="C160" s="1">
        <f t="shared" si="8"/>
        <v>-0.27491296350490302</v>
      </c>
    </row>
    <row r="161" spans="1:3" x14ac:dyDescent="0.3">
      <c r="A161" s="14">
        <v>156</v>
      </c>
      <c r="B161" s="1">
        <v>114.60654463393439</v>
      </c>
      <c r="C161" s="1">
        <f t="shared" si="8"/>
        <v>-1.7403829133399995</v>
      </c>
    </row>
    <row r="162" spans="1:3" x14ac:dyDescent="0.3">
      <c r="A162" s="14">
        <v>157</v>
      </c>
      <c r="B162" s="1">
        <v>112.86616172059439</v>
      </c>
      <c r="C162" s="1">
        <f t="shared" si="8"/>
        <v>2.2587323655898217</v>
      </c>
    </row>
    <row r="163" spans="1:3" x14ac:dyDescent="0.3">
      <c r="A163" s="14">
        <v>158</v>
      </c>
      <c r="B163" s="1">
        <v>115.12489408618421</v>
      </c>
      <c r="C163" s="1">
        <f t="shared" si="8"/>
        <v>0.64690766521380283</v>
      </c>
    </row>
    <row r="164" spans="1:3" x14ac:dyDescent="0.3">
      <c r="A164" s="14">
        <v>159</v>
      </c>
      <c r="B164" s="1">
        <v>115.77180175139802</v>
      </c>
      <c r="C164" s="1">
        <f t="shared" si="8"/>
        <v>-0.89555896920501254</v>
      </c>
    </row>
    <row r="165" spans="1:3" x14ac:dyDescent="0.3">
      <c r="A165" s="14">
        <v>160</v>
      </c>
      <c r="B165" s="1">
        <v>114.876242782193</v>
      </c>
      <c r="C165" s="1">
        <f t="shared" si="8"/>
        <v>-1.3916564967075828</v>
      </c>
    </row>
    <row r="166" spans="1:3" x14ac:dyDescent="0.3">
      <c r="A166" s="14">
        <v>161</v>
      </c>
      <c r="B166" s="1">
        <v>113.48458628548542</v>
      </c>
      <c r="C166" s="1">
        <f t="shared" si="8"/>
        <v>3.1095623853616416</v>
      </c>
    </row>
    <row r="167" spans="1:3" x14ac:dyDescent="0.3">
      <c r="A167" s="14">
        <v>162</v>
      </c>
      <c r="B167" s="1">
        <v>116.59414867084706</v>
      </c>
      <c r="C167" s="1">
        <f t="shared" si="8"/>
        <v>-1.2823704764741706</v>
      </c>
    </row>
    <row r="168" spans="1:3" x14ac:dyDescent="0.3">
      <c r="A168" s="14">
        <v>163</v>
      </c>
      <c r="B168" s="1">
        <v>115.31177819437289</v>
      </c>
      <c r="C168" s="1">
        <f t="shared" si="8"/>
        <v>0.37956283449602779</v>
      </c>
    </row>
    <row r="169" spans="1:3" x14ac:dyDescent="0.3">
      <c r="A169" s="14">
        <v>164</v>
      </c>
      <c r="B169" s="1">
        <v>115.69134102886892</v>
      </c>
      <c r="C169" s="1">
        <f t="shared" si="8"/>
        <v>-1.3525050235330127</v>
      </c>
    </row>
    <row r="170" spans="1:3" x14ac:dyDescent="0.3">
      <c r="A170" s="14">
        <v>165</v>
      </c>
      <c r="B170" s="1">
        <v>114.33883600533591</v>
      </c>
      <c r="C170" s="1">
        <f t="shared" si="8"/>
        <v>-6.1966147768544033E-2</v>
      </c>
    </row>
    <row r="171" spans="1:3" x14ac:dyDescent="0.3">
      <c r="A171" s="14">
        <v>166</v>
      </c>
      <c r="B171" s="1">
        <v>114.27686985756736</v>
      </c>
      <c r="C171" s="1">
        <f t="shared" si="8"/>
        <v>-0.18332684703636914</v>
      </c>
    </row>
    <row r="172" spans="1:3" x14ac:dyDescent="0.3">
      <c r="A172" s="14">
        <v>167</v>
      </c>
      <c r="B172" s="1">
        <v>114.09354301053099</v>
      </c>
      <c r="C172" s="1">
        <f t="shared" si="8"/>
        <v>-0.84534804045688361</v>
      </c>
    </row>
    <row r="173" spans="1:3" x14ac:dyDescent="0.3">
      <c r="A173" s="14">
        <v>168</v>
      </c>
      <c r="B173" s="1">
        <v>113.24819497007411</v>
      </c>
      <c r="C173" s="1">
        <f t="shared" si="8"/>
        <v>0.48619085646350868</v>
      </c>
    </row>
    <row r="174" spans="1:3" x14ac:dyDescent="0.3">
      <c r="A174" s="14">
        <v>169</v>
      </c>
      <c r="B174" s="1">
        <v>113.73438582653762</v>
      </c>
      <c r="C174" s="1">
        <f t="shared" si="8"/>
        <v>-0.27193664209335111</v>
      </c>
    </row>
    <row r="175" spans="1:3" x14ac:dyDescent="0.3">
      <c r="A175" s="14">
        <v>170</v>
      </c>
      <c r="B175" s="1">
        <v>113.46244918444427</v>
      </c>
      <c r="C175" s="1">
        <f t="shared" si="8"/>
        <v>2.7691521609085612</v>
      </c>
    </row>
    <row r="176" spans="1:3" x14ac:dyDescent="0.3">
      <c r="A176" s="14">
        <v>171</v>
      </c>
      <c r="B176" s="1">
        <v>116.23160134535283</v>
      </c>
      <c r="C176" s="1">
        <f t="shared" si="8"/>
        <v>-1.9390461147850147</v>
      </c>
    </row>
    <row r="177" spans="1:3" x14ac:dyDescent="0.3">
      <c r="A177" s="14">
        <v>172</v>
      </c>
      <c r="B177" s="1">
        <v>114.29255523056781</v>
      </c>
      <c r="C177" s="1">
        <f t="shared" si="8"/>
        <v>1.4284216831583763</v>
      </c>
    </row>
    <row r="178" spans="1:3" x14ac:dyDescent="0.3">
      <c r="A178" s="14">
        <v>173</v>
      </c>
      <c r="B178" s="1">
        <v>115.72097691372619</v>
      </c>
      <c r="C178" s="1">
        <f t="shared" si="8"/>
        <v>-7.9920710049918853E-2</v>
      </c>
    </row>
    <row r="179" spans="1:3" x14ac:dyDescent="0.3">
      <c r="A179" s="14">
        <v>174</v>
      </c>
      <c r="B179" s="1">
        <v>115.64105620367627</v>
      </c>
      <c r="C179" s="1">
        <f t="shared" si="8"/>
        <v>-0.75739421845355537</v>
      </c>
    </row>
    <row r="180" spans="1:3" x14ac:dyDescent="0.3">
      <c r="A180" s="14">
        <v>175</v>
      </c>
      <c r="B180" s="1">
        <v>114.88366198522272</v>
      </c>
      <c r="C180" s="1">
        <f t="shared" si="8"/>
        <v>1.5238265405059792</v>
      </c>
    </row>
    <row r="181" spans="1:3" x14ac:dyDescent="0.3">
      <c r="A181" s="14">
        <v>176</v>
      </c>
      <c r="B181" s="1">
        <v>116.4074885257287</v>
      </c>
      <c r="C181" s="1">
        <f t="shared" si="8"/>
        <v>-2.9969760362291709</v>
      </c>
    </row>
    <row r="182" spans="1:3" x14ac:dyDescent="0.3">
      <c r="A182" s="14">
        <v>177</v>
      </c>
      <c r="B182" s="1">
        <v>113.41051248949952</v>
      </c>
      <c r="C182" s="1">
        <f t="shared" si="8"/>
        <v>3.1895251595415175</v>
      </c>
    </row>
    <row r="183" spans="1:3" x14ac:dyDescent="0.3">
      <c r="A183" s="14">
        <v>178</v>
      </c>
      <c r="B183" s="1">
        <v>116.60003764904104</v>
      </c>
      <c r="C183" s="1">
        <f t="shared" si="8"/>
        <v>-3.1081935958354734</v>
      </c>
    </row>
    <row r="184" spans="1:3" x14ac:dyDescent="0.3">
      <c r="A184" s="14">
        <v>179</v>
      </c>
      <c r="B184" s="1">
        <v>113.49184405320557</v>
      </c>
      <c r="C184" s="1">
        <f t="shared" si="8"/>
        <v>-0.73835053626680747</v>
      </c>
    </row>
    <row r="185" spans="1:3" x14ac:dyDescent="0.3">
      <c r="A185" s="14">
        <v>180</v>
      </c>
      <c r="B185" s="1">
        <v>112.75349351693876</v>
      </c>
      <c r="C185" s="1">
        <f t="shared" si="8"/>
        <v>1.8862692741095088</v>
      </c>
    </row>
    <row r="186" spans="1:3" x14ac:dyDescent="0.3">
      <c r="A186" s="14">
        <v>181</v>
      </c>
      <c r="B186" s="1">
        <v>114.63976279104827</v>
      </c>
      <c r="C186" s="1">
        <f t="shared" si="8"/>
        <v>-0.35332504921825603</v>
      </c>
    </row>
    <row r="187" spans="1:3" x14ac:dyDescent="0.3">
      <c r="A187" s="14">
        <v>182</v>
      </c>
      <c r="B187" s="1">
        <v>114.28643774183001</v>
      </c>
      <c r="C187" s="1">
        <f t="shared" si="8"/>
        <v>-0.35326820579939522</v>
      </c>
    </row>
    <row r="188" spans="1:3" x14ac:dyDescent="0.3">
      <c r="A188" s="14">
        <v>183</v>
      </c>
      <c r="B188" s="1">
        <v>113.93316953603062</v>
      </c>
      <c r="C188" s="1">
        <f t="shared" si="8"/>
        <v>2.1197683963691816</v>
      </c>
    </row>
    <row r="189" spans="1:3" x14ac:dyDescent="0.3">
      <c r="A189" s="14">
        <v>184</v>
      </c>
      <c r="B189" s="1">
        <v>116.0529379323998</v>
      </c>
      <c r="C189" s="1">
        <f t="shared" si="8"/>
        <v>-0.97052634373540059</v>
      </c>
    </row>
    <row r="190" spans="1:3" x14ac:dyDescent="0.3">
      <c r="A190" s="14">
        <v>185</v>
      </c>
      <c r="B190" s="1">
        <v>115.0824115886644</v>
      </c>
      <c r="C190" s="1">
        <f t="shared" si="8"/>
        <v>-0.80005520430859178</v>
      </c>
    </row>
    <row r="191" spans="1:3" x14ac:dyDescent="0.3">
      <c r="A191" s="14">
        <v>186</v>
      </c>
      <c r="B191" s="1">
        <v>114.28235638435581</v>
      </c>
      <c r="C191" s="1">
        <f t="shared" si="8"/>
        <v>1.4305737749964464</v>
      </c>
    </row>
    <row r="192" spans="1:3" x14ac:dyDescent="0.3">
      <c r="A192" s="14">
        <v>187</v>
      </c>
      <c r="B192" s="1">
        <v>115.71293015935225</v>
      </c>
      <c r="C192" s="1">
        <f t="shared" si="8"/>
        <v>-1.0745623058028286</v>
      </c>
    </row>
    <row r="193" spans="1:3" x14ac:dyDescent="0.3">
      <c r="A193" s="14">
        <v>188</v>
      </c>
      <c r="B193" s="1">
        <v>114.63836785354943</v>
      </c>
      <c r="C193" s="1">
        <f t="shared" si="8"/>
        <v>-0.82238216236873996</v>
      </c>
    </row>
    <row r="194" spans="1:3" x14ac:dyDescent="0.3">
      <c r="A194" s="14">
        <v>189</v>
      </c>
      <c r="B194" s="1">
        <v>113.81598569118069</v>
      </c>
      <c r="C194" s="1">
        <f t="shared" si="8"/>
        <v>-0.1506464286649134</v>
      </c>
    </row>
    <row r="195" spans="1:3" x14ac:dyDescent="0.3">
      <c r="A195" s="14">
        <v>190</v>
      </c>
      <c r="B195" s="1">
        <v>113.66533926251577</v>
      </c>
      <c r="C195" s="1">
        <f t="shared" si="8"/>
        <v>2.4219662009272724</v>
      </c>
    </row>
    <row r="196" spans="1:3" x14ac:dyDescent="0.3">
      <c r="A196" s="14">
        <v>191</v>
      </c>
      <c r="B196" s="1">
        <v>116.08730546344304</v>
      </c>
      <c r="C196" s="1">
        <f t="shared" si="8"/>
        <v>-1.1193367299711099</v>
      </c>
    </row>
    <row r="197" spans="1:3" x14ac:dyDescent="0.3">
      <c r="A197" s="14">
        <v>192</v>
      </c>
      <c r="B197" s="1">
        <v>114.96796873347193</v>
      </c>
      <c r="C197" s="1">
        <f t="shared" si="8"/>
        <v>-0.69843508754274808</v>
      </c>
    </row>
    <row r="198" spans="1:3" x14ac:dyDescent="0.3">
      <c r="A198" s="14">
        <v>193</v>
      </c>
      <c r="B198" s="1">
        <v>114.26953364592919</v>
      </c>
      <c r="C198" s="1">
        <f t="shared" si="8"/>
        <v>-0.49823825065686833</v>
      </c>
    </row>
    <row r="199" spans="1:3" x14ac:dyDescent="0.3">
      <c r="A199" s="14">
        <v>194</v>
      </c>
      <c r="B199" s="1">
        <v>113.77129539527232</v>
      </c>
      <c r="C199" s="1">
        <f t="shared" ref="C199:C262" si="9">B200-B199</f>
        <v>1.2444479580153711</v>
      </c>
    </row>
    <row r="200" spans="1:3" x14ac:dyDescent="0.3">
      <c r="A200" s="14">
        <v>195</v>
      </c>
      <c r="B200" s="1">
        <v>115.01574335328769</v>
      </c>
      <c r="C200" s="1">
        <f t="shared" si="9"/>
        <v>-0.2903391305153491</v>
      </c>
    </row>
    <row r="201" spans="1:3" x14ac:dyDescent="0.3">
      <c r="A201" s="14">
        <v>196</v>
      </c>
      <c r="B201" s="1">
        <v>114.72540422277234</v>
      </c>
      <c r="C201" s="1">
        <f t="shared" si="9"/>
        <v>-0.52799009608861525</v>
      </c>
    </row>
    <row r="202" spans="1:3" x14ac:dyDescent="0.3">
      <c r="A202" s="14">
        <v>197</v>
      </c>
      <c r="B202" s="1">
        <v>114.19741412668373</v>
      </c>
      <c r="C202" s="1">
        <f t="shared" si="9"/>
        <v>0.78796574598527513</v>
      </c>
    </row>
    <row r="203" spans="1:3" x14ac:dyDescent="0.3">
      <c r="A203" s="14">
        <v>198</v>
      </c>
      <c r="B203" s="1">
        <v>114.985379872669</v>
      </c>
      <c r="C203" s="1">
        <f t="shared" si="9"/>
        <v>-0.15671616893087048</v>
      </c>
    </row>
    <row r="204" spans="1:3" x14ac:dyDescent="0.3">
      <c r="A204" s="14">
        <v>199</v>
      </c>
      <c r="B204" s="1">
        <v>114.82866370373813</v>
      </c>
      <c r="C204" s="1">
        <f t="shared" si="9"/>
        <v>5.6496281912404811</v>
      </c>
    </row>
    <row r="205" spans="1:3" x14ac:dyDescent="0.3">
      <c r="A205" s="14">
        <v>200</v>
      </c>
      <c r="B205" s="1">
        <v>120.47829189497861</v>
      </c>
      <c r="C205" s="1">
        <f t="shared" si="9"/>
        <v>-0.21909045244683512</v>
      </c>
    </row>
    <row r="206" spans="1:3" x14ac:dyDescent="0.3">
      <c r="A206" s="14">
        <v>201</v>
      </c>
      <c r="B206" s="1">
        <v>120.25920144253178</v>
      </c>
      <c r="C206" s="1">
        <f t="shared" si="9"/>
        <v>-2.7406849767430685</v>
      </c>
    </row>
    <row r="207" spans="1:3" x14ac:dyDescent="0.3">
      <c r="A207" s="14">
        <v>202</v>
      </c>
      <c r="B207" s="1">
        <v>117.51851646578871</v>
      </c>
      <c r="C207" s="1">
        <f t="shared" si="9"/>
        <v>2.3773282009642571</v>
      </c>
    </row>
    <row r="208" spans="1:3" x14ac:dyDescent="0.3">
      <c r="A208" s="14">
        <v>203</v>
      </c>
      <c r="B208" s="1">
        <v>119.89584466675296</v>
      </c>
      <c r="C208" s="1">
        <f t="shared" si="9"/>
        <v>-0.23884695110609755</v>
      </c>
    </row>
    <row r="209" spans="1:3" x14ac:dyDescent="0.3">
      <c r="A209" s="14">
        <v>204</v>
      </c>
      <c r="B209" s="1">
        <v>119.65699771564687</v>
      </c>
      <c r="C209" s="1">
        <f t="shared" si="9"/>
        <v>0.91233459897921421</v>
      </c>
    </row>
    <row r="210" spans="1:3" x14ac:dyDescent="0.3">
      <c r="A210" s="14">
        <v>205</v>
      </c>
      <c r="B210" s="1">
        <v>120.56933231462608</v>
      </c>
      <c r="C210" s="1">
        <f t="shared" si="9"/>
        <v>-0.57863417168846354</v>
      </c>
    </row>
    <row r="211" spans="1:3" x14ac:dyDescent="0.3">
      <c r="A211" s="14">
        <v>206</v>
      </c>
      <c r="B211" s="1">
        <v>119.99069814293762</v>
      </c>
      <c r="C211" s="1">
        <f t="shared" si="9"/>
        <v>-0.60711272453772835</v>
      </c>
    </row>
    <row r="212" spans="1:3" x14ac:dyDescent="0.3">
      <c r="A212" s="14">
        <v>207</v>
      </c>
      <c r="B212" s="1">
        <v>119.38358541839989</v>
      </c>
      <c r="C212" s="1">
        <f t="shared" si="9"/>
        <v>-0.23868324205977842</v>
      </c>
    </row>
    <row r="213" spans="1:3" x14ac:dyDescent="0.3">
      <c r="A213" s="14">
        <v>208</v>
      </c>
      <c r="B213" s="1">
        <v>119.14490217634011</v>
      </c>
      <c r="C213" s="1">
        <f t="shared" si="9"/>
        <v>1.0298390407115221</v>
      </c>
    </row>
    <row r="214" spans="1:3" x14ac:dyDescent="0.3">
      <c r="A214" s="14">
        <v>209</v>
      </c>
      <c r="B214" s="1">
        <v>120.17474121705163</v>
      </c>
      <c r="C214" s="1">
        <f t="shared" si="9"/>
        <v>0.99430963018676266</v>
      </c>
    </row>
    <row r="215" spans="1:3" x14ac:dyDescent="0.3">
      <c r="A215" s="14">
        <v>210</v>
      </c>
      <c r="B215" s="1">
        <v>121.1690508472384</v>
      </c>
      <c r="C215" s="1">
        <f t="shared" si="9"/>
        <v>1.1169822755618952</v>
      </c>
    </row>
    <row r="216" spans="1:3" x14ac:dyDescent="0.3">
      <c r="A216" s="14">
        <v>211</v>
      </c>
      <c r="B216" s="1">
        <v>122.28603312280029</v>
      </c>
      <c r="C216" s="1">
        <f t="shared" si="9"/>
        <v>-0.72187049227068201</v>
      </c>
    </row>
    <row r="217" spans="1:3" x14ac:dyDescent="0.3">
      <c r="A217" s="14">
        <v>212</v>
      </c>
      <c r="B217" s="1">
        <v>121.56416263052961</v>
      </c>
      <c r="C217" s="1">
        <f t="shared" si="9"/>
        <v>-0.50284597818972543</v>
      </c>
    </row>
    <row r="218" spans="1:3" x14ac:dyDescent="0.3">
      <c r="A218" s="14">
        <v>213</v>
      </c>
      <c r="B218" s="1">
        <v>121.06131665233988</v>
      </c>
      <c r="C218" s="1">
        <f t="shared" si="9"/>
        <v>-1.5684133813920198</v>
      </c>
    </row>
    <row r="219" spans="1:3" x14ac:dyDescent="0.3">
      <c r="A219" s="14">
        <v>214</v>
      </c>
      <c r="B219" s="1">
        <v>119.49290327094786</v>
      </c>
      <c r="C219" s="1">
        <f t="shared" si="9"/>
        <v>1.6061846963566495</v>
      </c>
    </row>
    <row r="220" spans="1:3" x14ac:dyDescent="0.3">
      <c r="A220" s="14">
        <v>215</v>
      </c>
      <c r="B220" s="1">
        <v>121.09908796730451</v>
      </c>
      <c r="C220" s="1">
        <f t="shared" si="9"/>
        <v>8.6401996668428183E-2</v>
      </c>
    </row>
    <row r="221" spans="1:3" x14ac:dyDescent="0.3">
      <c r="A221" s="14">
        <v>216</v>
      </c>
      <c r="B221" s="1">
        <v>121.18548996397294</v>
      </c>
      <c r="C221" s="1">
        <f t="shared" si="9"/>
        <v>-2.0445781956368592</v>
      </c>
    </row>
    <row r="222" spans="1:3" x14ac:dyDescent="0.3">
      <c r="A222" s="14">
        <v>217</v>
      </c>
      <c r="B222" s="1">
        <v>119.14091176833608</v>
      </c>
      <c r="C222" s="1">
        <f t="shared" si="9"/>
        <v>1.4969282347010449</v>
      </c>
    </row>
    <row r="223" spans="1:3" x14ac:dyDescent="0.3">
      <c r="A223" s="14">
        <v>218</v>
      </c>
      <c r="B223" s="1">
        <v>120.63784000303713</v>
      </c>
      <c r="C223" s="1">
        <f t="shared" si="9"/>
        <v>-1.5415957932418678</v>
      </c>
    </row>
    <row r="224" spans="1:3" x14ac:dyDescent="0.3">
      <c r="A224" s="14">
        <v>219</v>
      </c>
      <c r="B224" s="1">
        <v>119.09624420979526</v>
      </c>
      <c r="C224" s="1">
        <f t="shared" si="9"/>
        <v>-0.5765559762949124</v>
      </c>
    </row>
    <row r="225" spans="1:3" x14ac:dyDescent="0.3">
      <c r="A225" s="14">
        <v>220</v>
      </c>
      <c r="B225" s="1">
        <v>118.51968823350035</v>
      </c>
      <c r="C225" s="1">
        <f t="shared" si="9"/>
        <v>2.1242635739326943</v>
      </c>
    </row>
    <row r="226" spans="1:3" x14ac:dyDescent="0.3">
      <c r="A226" s="14">
        <v>221</v>
      </c>
      <c r="B226" s="1">
        <v>120.64395180743304</v>
      </c>
      <c r="C226" s="1">
        <f t="shared" si="9"/>
        <v>-0.16484136722283438</v>
      </c>
    </row>
    <row r="227" spans="1:3" x14ac:dyDescent="0.3">
      <c r="A227" s="14">
        <v>222</v>
      </c>
      <c r="B227" s="1">
        <v>120.47911044021021</v>
      </c>
      <c r="C227" s="1">
        <f t="shared" si="9"/>
        <v>-0.57654688134789467</v>
      </c>
    </row>
    <row r="228" spans="1:3" x14ac:dyDescent="0.3">
      <c r="A228" s="14">
        <v>223</v>
      </c>
      <c r="B228" s="1">
        <v>119.90256355886231</v>
      </c>
      <c r="C228" s="1">
        <f t="shared" si="9"/>
        <v>0.2366346052440349</v>
      </c>
    </row>
    <row r="229" spans="1:3" x14ac:dyDescent="0.3">
      <c r="A229" s="14">
        <v>224</v>
      </c>
      <c r="B229" s="1">
        <v>120.13919816410635</v>
      </c>
      <c r="C229" s="1">
        <f t="shared" si="9"/>
        <v>-0.56489398048142903</v>
      </c>
    </row>
    <row r="230" spans="1:3" x14ac:dyDescent="0.3">
      <c r="A230" s="14">
        <v>225</v>
      </c>
      <c r="B230" s="1">
        <v>119.57430418362492</v>
      </c>
      <c r="C230" s="1">
        <f t="shared" si="9"/>
        <v>1.5255091057042591</v>
      </c>
    </row>
    <row r="231" spans="1:3" x14ac:dyDescent="0.3">
      <c r="A231" s="14">
        <v>226</v>
      </c>
      <c r="B231" s="1">
        <v>121.09981328932918</v>
      </c>
      <c r="C231" s="1">
        <f t="shared" si="9"/>
        <v>-1.2616374078788795</v>
      </c>
    </row>
    <row r="232" spans="1:3" x14ac:dyDescent="0.3">
      <c r="A232" s="14">
        <v>227</v>
      </c>
      <c r="B232" s="1">
        <v>119.8381758814503</v>
      </c>
      <c r="C232" s="1">
        <f t="shared" si="9"/>
        <v>1.3490080164046958E-2</v>
      </c>
    </row>
    <row r="233" spans="1:3" x14ac:dyDescent="0.3">
      <c r="A233" s="14">
        <v>228</v>
      </c>
      <c r="B233" s="1">
        <v>119.85166596161434</v>
      </c>
      <c r="C233" s="1">
        <f t="shared" si="9"/>
        <v>0.55846385293989442</v>
      </c>
    </row>
    <row r="234" spans="1:3" x14ac:dyDescent="0.3">
      <c r="A234" s="14">
        <v>229</v>
      </c>
      <c r="B234" s="1">
        <v>120.41012981455424</v>
      </c>
      <c r="C234" s="1">
        <f t="shared" si="9"/>
        <v>3.2810021366458386E-2</v>
      </c>
    </row>
    <row r="235" spans="1:3" x14ac:dyDescent="0.3">
      <c r="A235" s="14">
        <v>230</v>
      </c>
      <c r="B235" s="1">
        <v>120.4429398359207</v>
      </c>
      <c r="C235" s="1">
        <f t="shared" si="9"/>
        <v>-2.2108611119620036</v>
      </c>
    </row>
    <row r="236" spans="1:3" x14ac:dyDescent="0.3">
      <c r="A236" s="14">
        <v>231</v>
      </c>
      <c r="B236" s="1">
        <v>118.23207872395869</v>
      </c>
      <c r="C236" s="1">
        <f t="shared" si="9"/>
        <v>2.2413553324440727</v>
      </c>
    </row>
    <row r="237" spans="1:3" x14ac:dyDescent="0.3">
      <c r="A237" s="14">
        <v>232</v>
      </c>
      <c r="B237" s="1">
        <v>120.47343405640277</v>
      </c>
      <c r="C237" s="1">
        <f t="shared" si="9"/>
        <v>-0.20038783077325206</v>
      </c>
    </row>
    <row r="238" spans="1:3" x14ac:dyDescent="0.3">
      <c r="A238" s="14">
        <v>233</v>
      </c>
      <c r="B238" s="1">
        <v>120.27304622562951</v>
      </c>
      <c r="C238" s="1">
        <f t="shared" si="9"/>
        <v>-0.61499235926021356</v>
      </c>
    </row>
    <row r="239" spans="1:3" x14ac:dyDescent="0.3">
      <c r="A239" s="14">
        <v>234</v>
      </c>
      <c r="B239" s="1">
        <v>119.6580538663693</v>
      </c>
      <c r="C239" s="1">
        <f t="shared" si="9"/>
        <v>0.64824348555703182</v>
      </c>
    </row>
    <row r="240" spans="1:3" x14ac:dyDescent="0.3">
      <c r="A240" s="14">
        <v>235</v>
      </c>
      <c r="B240" s="1">
        <v>120.30629735192633</v>
      </c>
      <c r="C240" s="1">
        <f t="shared" si="9"/>
        <v>-0.87104126578196883</v>
      </c>
    </row>
    <row r="241" spans="1:3" x14ac:dyDescent="0.3">
      <c r="A241" s="14">
        <v>236</v>
      </c>
      <c r="B241" s="1">
        <v>119.43525608614436</v>
      </c>
      <c r="C241" s="1">
        <f t="shared" si="9"/>
        <v>-0.16545527614653111</v>
      </c>
    </row>
    <row r="242" spans="1:3" x14ac:dyDescent="0.3">
      <c r="A242" s="14">
        <v>237</v>
      </c>
      <c r="B242" s="1">
        <v>119.26980080999783</v>
      </c>
      <c r="C242" s="1">
        <f t="shared" si="9"/>
        <v>2.0793436306121293</v>
      </c>
    </row>
    <row r="243" spans="1:3" x14ac:dyDescent="0.3">
      <c r="A243" s="14">
        <v>238</v>
      </c>
      <c r="B243" s="1">
        <v>121.34914444060996</v>
      </c>
      <c r="C243" s="1">
        <f t="shared" si="9"/>
        <v>-1.0302824193786364</v>
      </c>
    </row>
    <row r="244" spans="1:3" x14ac:dyDescent="0.3">
      <c r="A244" s="14">
        <v>239</v>
      </c>
      <c r="B244" s="1">
        <v>120.31886202123133</v>
      </c>
      <c r="C244" s="1">
        <f t="shared" si="9"/>
        <v>-1.3039516488788649</v>
      </c>
    </row>
    <row r="245" spans="1:3" x14ac:dyDescent="0.3">
      <c r="A245" s="14">
        <v>240</v>
      </c>
      <c r="B245" s="1">
        <v>119.01491037235246</v>
      </c>
      <c r="C245" s="1">
        <f t="shared" si="9"/>
        <v>-0.57544411902199499</v>
      </c>
    </row>
    <row r="246" spans="1:3" x14ac:dyDescent="0.3">
      <c r="A246" s="14">
        <v>241</v>
      </c>
      <c r="B246" s="1">
        <v>118.43946625333047</v>
      </c>
      <c r="C246" s="1">
        <f t="shared" si="9"/>
        <v>2.2809945221524686</v>
      </c>
    </row>
    <row r="247" spans="1:3" x14ac:dyDescent="0.3">
      <c r="A247" s="14">
        <v>242</v>
      </c>
      <c r="B247" s="1">
        <v>120.72046077548293</v>
      </c>
      <c r="C247" s="1">
        <f t="shared" si="9"/>
        <v>-1.6237891031778418</v>
      </c>
    </row>
    <row r="248" spans="1:3" x14ac:dyDescent="0.3">
      <c r="A248" s="14">
        <v>243</v>
      </c>
      <c r="B248" s="1">
        <v>119.09667167230509</v>
      </c>
      <c r="C248" s="1">
        <f t="shared" si="9"/>
        <v>-1.7221282178070396E-2</v>
      </c>
    </row>
    <row r="249" spans="1:3" x14ac:dyDescent="0.3">
      <c r="A249" s="14">
        <v>244</v>
      </c>
      <c r="B249" s="1">
        <v>119.07945039012702</v>
      </c>
      <c r="C249" s="1">
        <f t="shared" si="9"/>
        <v>1.3395560927165207</v>
      </c>
    </row>
    <row r="250" spans="1:3" x14ac:dyDescent="0.3">
      <c r="A250" s="14">
        <v>245</v>
      </c>
      <c r="B250" s="1">
        <v>120.41900648284354</v>
      </c>
      <c r="C250" s="1">
        <f t="shared" si="9"/>
        <v>-0.20457036953303032</v>
      </c>
    </row>
    <row r="251" spans="1:3" x14ac:dyDescent="0.3">
      <c r="A251" s="14">
        <v>246</v>
      </c>
      <c r="B251" s="1">
        <v>120.21443611331051</v>
      </c>
      <c r="C251" s="1">
        <f t="shared" si="9"/>
        <v>-0.26872157832258381</v>
      </c>
    </row>
    <row r="252" spans="1:3" x14ac:dyDescent="0.3">
      <c r="A252" s="14">
        <v>247</v>
      </c>
      <c r="B252" s="1">
        <v>119.94571453498793</v>
      </c>
      <c r="C252" s="1">
        <f t="shared" si="9"/>
        <v>-1.0921394277829677</v>
      </c>
    </row>
    <row r="253" spans="1:3" x14ac:dyDescent="0.3">
      <c r="A253" s="14">
        <v>248</v>
      </c>
      <c r="B253" s="1">
        <v>118.85357510720496</v>
      </c>
      <c r="C253" s="1">
        <f t="shared" si="9"/>
        <v>1.9538538253982551</v>
      </c>
    </row>
    <row r="254" spans="1:3" x14ac:dyDescent="0.3">
      <c r="A254" s="14">
        <v>249</v>
      </c>
      <c r="B254" s="1">
        <v>120.80742893260322</v>
      </c>
      <c r="C254" s="1">
        <f t="shared" si="9"/>
        <v>-0.41477733248029836</v>
      </c>
    </row>
    <row r="255" spans="1:3" x14ac:dyDescent="0.3">
      <c r="A255" s="14">
        <v>250</v>
      </c>
      <c r="B255" s="1">
        <v>120.39265160012292</v>
      </c>
      <c r="C255" s="1">
        <f t="shared" si="9"/>
        <v>-0.41911334847100079</v>
      </c>
    </row>
    <row r="256" spans="1:3" x14ac:dyDescent="0.3">
      <c r="A256" s="14">
        <v>251</v>
      </c>
      <c r="B256" s="1">
        <v>119.97353825165192</v>
      </c>
      <c r="C256" s="1">
        <f t="shared" si="9"/>
        <v>-1.6363173926947638</v>
      </c>
    </row>
    <row r="257" spans="1:3" x14ac:dyDescent="0.3">
      <c r="A257" s="14">
        <v>252</v>
      </c>
      <c r="B257" s="1">
        <v>118.33722085895715</v>
      </c>
      <c r="C257" s="1">
        <f t="shared" si="9"/>
        <v>1.3296357792569324</v>
      </c>
    </row>
    <row r="258" spans="1:3" x14ac:dyDescent="0.3">
      <c r="A258" s="14">
        <v>253</v>
      </c>
      <c r="B258" s="1">
        <v>119.66685663821409</v>
      </c>
      <c r="C258" s="1">
        <f t="shared" si="9"/>
        <v>-0.51768211051239632</v>
      </c>
    </row>
    <row r="259" spans="1:3" x14ac:dyDescent="0.3">
      <c r="A259" s="14">
        <v>254</v>
      </c>
      <c r="B259" s="1">
        <v>119.14917452770169</v>
      </c>
      <c r="C259" s="1">
        <f t="shared" si="9"/>
        <v>2.201659299316816E-2</v>
      </c>
    </row>
    <row r="260" spans="1:3" x14ac:dyDescent="0.3">
      <c r="A260" s="14">
        <v>255</v>
      </c>
      <c r="B260" s="1">
        <v>119.17119112069486</v>
      </c>
      <c r="C260" s="1">
        <f t="shared" si="9"/>
        <v>1.7788056538847741</v>
      </c>
    </row>
    <row r="261" spans="1:3" x14ac:dyDescent="0.3">
      <c r="A261" s="14">
        <v>256</v>
      </c>
      <c r="B261" s="1">
        <v>120.94999677457963</v>
      </c>
      <c r="C261" s="1">
        <f t="shared" si="9"/>
        <v>-1.5912780781945912</v>
      </c>
    </row>
    <row r="262" spans="1:3" x14ac:dyDescent="0.3">
      <c r="A262" s="14">
        <v>257</v>
      </c>
      <c r="B262" s="1">
        <v>119.35871869638504</v>
      </c>
      <c r="C262" s="1">
        <f t="shared" si="9"/>
        <v>-3.1640183806302957E-2</v>
      </c>
    </row>
    <row r="263" spans="1:3" x14ac:dyDescent="0.3">
      <c r="A263" s="14">
        <v>258</v>
      </c>
      <c r="B263" s="1">
        <v>119.32707851257874</v>
      </c>
      <c r="C263" s="1">
        <f t="shared" ref="C263:C304" si="10">B264-B263</f>
        <v>0.30512183002429083</v>
      </c>
    </row>
    <row r="264" spans="1:3" x14ac:dyDescent="0.3">
      <c r="A264" s="14">
        <v>259</v>
      </c>
      <c r="B264" s="1">
        <v>119.63220034260303</v>
      </c>
      <c r="C264" s="1">
        <f t="shared" si="10"/>
        <v>0.39223664316523355</v>
      </c>
    </row>
    <row r="265" spans="1:3" x14ac:dyDescent="0.3">
      <c r="A265" s="14">
        <v>260</v>
      </c>
      <c r="B265" s="1">
        <v>120.02443698576826</v>
      </c>
      <c r="C265" s="1">
        <f t="shared" si="10"/>
        <v>-0.15813952813914511</v>
      </c>
    </row>
    <row r="266" spans="1:3" x14ac:dyDescent="0.3">
      <c r="A266" s="14">
        <v>261</v>
      </c>
      <c r="B266" s="1">
        <v>119.86629745762912</v>
      </c>
      <c r="C266" s="1">
        <f t="shared" si="10"/>
        <v>-6.618620318477042E-2</v>
      </c>
    </row>
    <row r="267" spans="1:3" x14ac:dyDescent="0.3">
      <c r="A267" s="14">
        <v>262</v>
      </c>
      <c r="B267" s="1">
        <v>119.80011125444435</v>
      </c>
      <c r="C267" s="1">
        <f t="shared" si="10"/>
        <v>0.8075767254922539</v>
      </c>
    </row>
    <row r="268" spans="1:3" x14ac:dyDescent="0.3">
      <c r="A268" s="14">
        <v>263</v>
      </c>
      <c r="B268" s="1">
        <v>120.6076879799366</v>
      </c>
      <c r="C268" s="1">
        <f t="shared" si="10"/>
        <v>0.53561507229460403</v>
      </c>
    </row>
    <row r="269" spans="1:3" x14ac:dyDescent="0.3">
      <c r="A269" s="14">
        <v>264</v>
      </c>
      <c r="B269" s="1">
        <v>121.1433030522312</v>
      </c>
      <c r="C269" s="1">
        <f t="shared" si="10"/>
        <v>-1.7111551642301492</v>
      </c>
    </row>
    <row r="270" spans="1:3" x14ac:dyDescent="0.3">
      <c r="A270" s="14">
        <v>265</v>
      </c>
      <c r="B270" s="1">
        <v>119.43214788800105</v>
      </c>
      <c r="C270" s="1">
        <f t="shared" si="10"/>
        <v>1.6624608178972267</v>
      </c>
    </row>
    <row r="271" spans="1:3" x14ac:dyDescent="0.3">
      <c r="A271" s="14">
        <v>266</v>
      </c>
      <c r="B271" s="1">
        <v>121.09460870589828</v>
      </c>
      <c r="C271" s="1">
        <f t="shared" si="10"/>
        <v>-1.7268121155211702</v>
      </c>
    </row>
    <row r="272" spans="1:3" x14ac:dyDescent="0.3">
      <c r="A272" s="14">
        <v>267</v>
      </c>
      <c r="B272" s="1">
        <v>119.36779659037711</v>
      </c>
      <c r="C272" s="1">
        <f t="shared" si="10"/>
        <v>8.8473370851716027E-2</v>
      </c>
    </row>
    <row r="273" spans="1:3" x14ac:dyDescent="0.3">
      <c r="A273" s="14">
        <v>268</v>
      </c>
      <c r="B273" s="1">
        <v>119.45626996122883</v>
      </c>
      <c r="C273" s="1">
        <f t="shared" si="10"/>
        <v>1.5584282664349303</v>
      </c>
    </row>
    <row r="274" spans="1:3" x14ac:dyDescent="0.3">
      <c r="A274" s="14">
        <v>269</v>
      </c>
      <c r="B274" s="1">
        <v>121.01469822766376</v>
      </c>
      <c r="C274" s="1">
        <f t="shared" si="10"/>
        <v>-0.39519591155112721</v>
      </c>
    </row>
    <row r="275" spans="1:3" x14ac:dyDescent="0.3">
      <c r="A275" s="14">
        <v>270</v>
      </c>
      <c r="B275" s="1">
        <v>120.61950231611263</v>
      </c>
      <c r="C275" s="1">
        <f t="shared" si="10"/>
        <v>-1.3906765161664225</v>
      </c>
    </row>
    <row r="276" spans="1:3" x14ac:dyDescent="0.3">
      <c r="A276" s="14">
        <v>271</v>
      </c>
      <c r="B276" s="1">
        <v>119.22882579994621</v>
      </c>
      <c r="C276" s="1">
        <f t="shared" si="10"/>
        <v>1.5980049283825792</v>
      </c>
    </row>
    <row r="277" spans="1:3" x14ac:dyDescent="0.3">
      <c r="A277" s="14">
        <v>272</v>
      </c>
      <c r="B277" s="1">
        <v>120.82683072832879</v>
      </c>
      <c r="C277" s="1">
        <f t="shared" si="10"/>
        <v>-2.1683354134438559</v>
      </c>
    </row>
    <row r="278" spans="1:3" x14ac:dyDescent="0.3">
      <c r="A278" s="14">
        <v>273</v>
      </c>
      <c r="B278" s="1">
        <v>118.65849531488493</v>
      </c>
      <c r="C278" s="1">
        <f t="shared" si="10"/>
        <v>2.6491875360079575</v>
      </c>
    </row>
    <row r="279" spans="1:3" x14ac:dyDescent="0.3">
      <c r="A279" s="14">
        <v>274</v>
      </c>
      <c r="B279" s="1">
        <v>121.30768285089289</v>
      </c>
      <c r="C279" s="1">
        <f t="shared" si="10"/>
        <v>-1.562829083923134</v>
      </c>
    </row>
    <row r="280" spans="1:3" x14ac:dyDescent="0.3">
      <c r="A280" s="14">
        <v>275</v>
      </c>
      <c r="B280" s="1">
        <v>119.74485376696975</v>
      </c>
      <c r="C280" s="1">
        <f t="shared" si="10"/>
        <v>1.0499013569642557</v>
      </c>
    </row>
    <row r="281" spans="1:3" x14ac:dyDescent="0.3">
      <c r="A281" s="14">
        <v>276</v>
      </c>
      <c r="B281" s="1">
        <v>120.79475512393401</v>
      </c>
      <c r="C281" s="1">
        <f t="shared" si="10"/>
        <v>-0.46775653572694864</v>
      </c>
    </row>
    <row r="282" spans="1:3" x14ac:dyDescent="0.3">
      <c r="A282" s="14">
        <v>277</v>
      </c>
      <c r="B282" s="1">
        <v>120.32699858820706</v>
      </c>
      <c r="C282" s="1">
        <f t="shared" si="10"/>
        <v>-0.515492502017878</v>
      </c>
    </row>
    <row r="283" spans="1:3" x14ac:dyDescent="0.3">
      <c r="A283" s="14">
        <v>278</v>
      </c>
      <c r="B283" s="1">
        <v>119.81150608618918</v>
      </c>
      <c r="C283" s="1">
        <f t="shared" si="10"/>
        <v>0.2886577021854464</v>
      </c>
    </row>
    <row r="284" spans="1:3" x14ac:dyDescent="0.3">
      <c r="A284" s="14">
        <v>279</v>
      </c>
      <c r="B284" s="1">
        <v>120.10016378837463</v>
      </c>
      <c r="C284" s="1">
        <f t="shared" si="10"/>
        <v>-9.8574446383281611E-2</v>
      </c>
    </row>
    <row r="285" spans="1:3" x14ac:dyDescent="0.3">
      <c r="A285" s="14">
        <v>280</v>
      </c>
      <c r="B285" s="1">
        <v>120.00158934199135</v>
      </c>
      <c r="C285" s="1">
        <f t="shared" si="10"/>
        <v>1.5169712241913658</v>
      </c>
    </row>
    <row r="286" spans="1:3" x14ac:dyDescent="0.3">
      <c r="A286" s="14">
        <v>281</v>
      </c>
      <c r="B286" s="1">
        <v>121.51856056618271</v>
      </c>
      <c r="C286" s="1">
        <f t="shared" si="10"/>
        <v>-1.8230934983876068</v>
      </c>
    </row>
    <row r="287" spans="1:3" x14ac:dyDescent="0.3">
      <c r="A287" s="14">
        <v>282</v>
      </c>
      <c r="B287" s="1">
        <v>119.69546706779511</v>
      </c>
      <c r="C287" s="1">
        <f t="shared" si="10"/>
        <v>0.94172492026700638</v>
      </c>
    </row>
    <row r="288" spans="1:3" x14ac:dyDescent="0.3">
      <c r="A288" s="14">
        <v>283</v>
      </c>
      <c r="B288" s="1">
        <v>120.63719198806211</v>
      </c>
      <c r="C288" s="1">
        <f t="shared" si="10"/>
        <v>-1.8741638996289112</v>
      </c>
    </row>
    <row r="289" spans="1:3" x14ac:dyDescent="0.3">
      <c r="A289" s="14">
        <v>284</v>
      </c>
      <c r="B289" s="1">
        <v>118.7630280884332</v>
      </c>
      <c r="C289" s="1">
        <f t="shared" si="10"/>
        <v>0.86755107986391522</v>
      </c>
    </row>
    <row r="290" spans="1:3" x14ac:dyDescent="0.3">
      <c r="A290" s="14">
        <v>285</v>
      </c>
      <c r="B290" s="1">
        <v>119.63057916829712</v>
      </c>
      <c r="C290" s="1">
        <f t="shared" si="10"/>
        <v>0.56307953855139203</v>
      </c>
    </row>
    <row r="291" spans="1:3" x14ac:dyDescent="0.3">
      <c r="A291" s="14">
        <v>286</v>
      </c>
      <c r="B291" s="1">
        <v>120.19365870684851</v>
      </c>
      <c r="C291" s="1">
        <f t="shared" si="10"/>
        <v>0.49130221668747254</v>
      </c>
    </row>
    <row r="292" spans="1:3" x14ac:dyDescent="0.3">
      <c r="A292" s="14">
        <v>287</v>
      </c>
      <c r="B292" s="1">
        <v>120.68496092353598</v>
      </c>
      <c r="C292" s="1">
        <f t="shared" si="10"/>
        <v>-0.61750256463710684</v>
      </c>
    </row>
    <row r="293" spans="1:3" x14ac:dyDescent="0.3">
      <c r="A293" s="14">
        <v>288</v>
      </c>
      <c r="B293" s="1">
        <v>120.06745835889888</v>
      </c>
      <c r="C293" s="1">
        <f t="shared" si="10"/>
        <v>0.8305107712658355</v>
      </c>
    </row>
    <row r="294" spans="1:3" x14ac:dyDescent="0.3">
      <c r="A294" s="14">
        <v>289</v>
      </c>
      <c r="B294" s="1">
        <v>120.89796913016471</v>
      </c>
      <c r="C294" s="1">
        <f t="shared" si="10"/>
        <v>-1.5823070498299785</v>
      </c>
    </row>
    <row r="295" spans="1:3" x14ac:dyDescent="0.3">
      <c r="A295" s="14">
        <v>290</v>
      </c>
      <c r="B295" s="1">
        <v>119.31566208033473</v>
      </c>
      <c r="C295" s="1">
        <f t="shared" si="10"/>
        <v>1.6221292753471062</v>
      </c>
    </row>
    <row r="296" spans="1:3" x14ac:dyDescent="0.3">
      <c r="A296" s="14">
        <v>291</v>
      </c>
      <c r="B296" s="1">
        <v>120.93779135568184</v>
      </c>
      <c r="C296" s="1">
        <f t="shared" si="10"/>
        <v>-0.60892489273101091</v>
      </c>
    </row>
    <row r="297" spans="1:3" x14ac:dyDescent="0.3">
      <c r="A297" s="14">
        <v>292</v>
      </c>
      <c r="B297" s="1">
        <v>120.32886646295083</v>
      </c>
      <c r="C297" s="1">
        <f t="shared" si="10"/>
        <v>-0.68984149947937112</v>
      </c>
    </row>
    <row r="298" spans="1:3" x14ac:dyDescent="0.3">
      <c r="A298" s="14">
        <v>293</v>
      </c>
      <c r="B298" s="1">
        <v>119.63902496347146</v>
      </c>
      <c r="C298" s="1">
        <f t="shared" si="10"/>
        <v>0.43826389628520701</v>
      </c>
    </row>
    <row r="299" spans="1:3" x14ac:dyDescent="0.3">
      <c r="A299" s="14">
        <v>294</v>
      </c>
      <c r="B299" s="1">
        <v>120.07728885975666</v>
      </c>
      <c r="C299" s="1">
        <f t="shared" si="10"/>
        <v>-0.82587575889192522</v>
      </c>
    </row>
    <row r="300" spans="1:3" x14ac:dyDescent="0.3">
      <c r="A300" s="14">
        <v>295</v>
      </c>
      <c r="B300" s="1">
        <v>119.25141310086474</v>
      </c>
      <c r="C300" s="1">
        <f t="shared" si="10"/>
        <v>-0.55101054385886528</v>
      </c>
    </row>
    <row r="301" spans="1:3" x14ac:dyDescent="0.3">
      <c r="A301" s="14">
        <v>296</v>
      </c>
      <c r="B301" s="1">
        <v>118.70040255700587</v>
      </c>
      <c r="C301" s="1">
        <f t="shared" si="10"/>
        <v>1.4669217307528015</v>
      </c>
    </row>
    <row r="302" spans="1:3" x14ac:dyDescent="0.3">
      <c r="A302" s="14">
        <v>297</v>
      </c>
      <c r="B302" s="1">
        <v>120.16732428775867</v>
      </c>
      <c r="C302" s="1">
        <f t="shared" si="10"/>
        <v>-0.86244654085021466</v>
      </c>
    </row>
    <row r="303" spans="1:3" x14ac:dyDescent="0.3">
      <c r="A303" s="14">
        <v>298</v>
      </c>
      <c r="B303" s="1">
        <v>119.30487774690846</v>
      </c>
      <c r="C303" s="1">
        <f t="shared" si="10"/>
        <v>0.73658952715049963</v>
      </c>
    </row>
    <row r="304" spans="1:3" x14ac:dyDescent="0.3">
      <c r="A304" s="14">
        <v>299</v>
      </c>
      <c r="B304" s="1">
        <v>120.04146727405896</v>
      </c>
      <c r="C304" s="1">
        <f t="shared" si="10"/>
        <v>-1.1528243248903891</v>
      </c>
    </row>
    <row r="305" spans="1:2" x14ac:dyDescent="0.3">
      <c r="A305" s="14">
        <v>300</v>
      </c>
      <c r="B305" s="1">
        <v>118.88864294916857</v>
      </c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90"/>
  <sheetViews>
    <sheetView workbookViewId="0">
      <selection activeCell="E24" sqref="E24"/>
    </sheetView>
  </sheetViews>
  <sheetFormatPr defaultRowHeight="14.4" x14ac:dyDescent="0.3"/>
  <cols>
    <col min="2" max="2" width="12.33203125" customWidth="1"/>
  </cols>
  <sheetData>
    <row r="1" spans="1:23" ht="15" thickBot="1" x14ac:dyDescent="0.35">
      <c r="A1" s="137" t="s">
        <v>125</v>
      </c>
      <c r="B1" s="137" t="s">
        <v>234</v>
      </c>
      <c r="C1" s="137" t="s">
        <v>233</v>
      </c>
      <c r="D1" s="137" t="s">
        <v>128</v>
      </c>
      <c r="E1" s="137" t="s">
        <v>129</v>
      </c>
      <c r="F1" s="137" t="s">
        <v>228</v>
      </c>
      <c r="H1" s="125" t="str">
        <f>_xll.ARIMA(1,$J$3,$J$5,$J$4,)</f>
        <v>ARIMA(1,1,0)</v>
      </c>
      <c r="L1" s="125" t="s">
        <v>136</v>
      </c>
      <c r="Q1" s="125" t="s">
        <v>139</v>
      </c>
    </row>
    <row r="2" spans="1:23" ht="15" thickBot="1" x14ac:dyDescent="0.35">
      <c r="A2" s="124">
        <v>42522</v>
      </c>
      <c r="B2" s="113">
        <v>52.522643000000002</v>
      </c>
      <c r="C2" s="113" t="e">
        <f t="array" ref="C2:C73">_xll.ARIMA_FIT(B2:B73,1,J7,J3,J5)</f>
        <v>#N/A</v>
      </c>
      <c r="D2" s="113"/>
      <c r="E2" s="113"/>
      <c r="F2" s="113"/>
      <c r="H2" s="126"/>
      <c r="I2" s="126" t="s">
        <v>131</v>
      </c>
      <c r="J2" s="126" t="s">
        <v>90</v>
      </c>
      <c r="L2" s="126" t="s">
        <v>137</v>
      </c>
      <c r="M2" s="126" t="s">
        <v>92</v>
      </c>
      <c r="N2" s="126" t="s">
        <v>138</v>
      </c>
      <c r="Q2" s="127" t="s">
        <v>141</v>
      </c>
      <c r="R2" s="127" t="s">
        <v>142</v>
      </c>
      <c r="S2" s="127" t="s">
        <v>143</v>
      </c>
      <c r="T2" s="127" t="s">
        <v>144</v>
      </c>
      <c r="U2" s="127" t="s">
        <v>145</v>
      </c>
      <c r="V2" s="127" t="s">
        <v>146</v>
      </c>
      <c r="W2" s="127" t="s">
        <v>147</v>
      </c>
    </row>
    <row r="3" spans="1:23" x14ac:dyDescent="0.3">
      <c r="A3" s="124">
        <v>42523</v>
      </c>
      <c r="B3" s="113">
        <v>52.154935999999999</v>
      </c>
      <c r="C3" s="113">
        <v>52.586408577436721</v>
      </c>
      <c r="D3" s="113"/>
      <c r="E3" s="113"/>
      <c r="F3" s="113">
        <f t="shared" ref="F3:F34" si="0">B3-C3</f>
        <v>-0.43147257743672185</v>
      </c>
      <c r="I3" s="129" t="s">
        <v>132</v>
      </c>
      <c r="J3" s="131">
        <v>6.3765577436716014E-2</v>
      </c>
      <c r="L3" s="113">
        <f>_xll.ARIMA_GOF('11.8.1-14'!$B$2:$B$73,1,$J$7,$J$3,$J$5,$J$4,,1)</f>
        <v>-66.575399285736069</v>
      </c>
      <c r="M3" s="113">
        <f>_xll.ARIMA_GOF('11.8.1-14'!$B$2:$B$73,1,$J$7,$J$3,$J$5,$J$4,,2)</f>
        <v>139.15079857147214</v>
      </c>
      <c r="N3" s="133">
        <f>_xll.ARIMA_CHECK($J$3,$J$5,$J$4,)</f>
        <v>1</v>
      </c>
      <c r="Q3" s="135">
        <f>AVERAGE(_xll.RMNA(_xll.ARIMA_FIT('11.8.1-14'!$B$2:$B$73,1,$J$7,$J$3,$J$5,$J$4,,4)))</f>
        <v>4.1970336492133392E-5</v>
      </c>
      <c r="R3" s="135">
        <f>STDEV(_xll.RMNA(_xll.ARIMA_FIT('11.8.1-14'!$B$2:$B$73,1,$J$7,$J$3,$J$5,$J$4,,4)))</f>
        <v>1.0070889947326094</v>
      </c>
      <c r="S3" s="135">
        <f>SKEW(_xll.RMNA(_xll.ARIMA_FIT('11.8.1-14'!$B$2:$B$73,1,$J$7,$J$3,$J$5,$J$4,,4)))</f>
        <v>0.46306708279256942</v>
      </c>
      <c r="T3" s="135">
        <f>KURT(_xll.RMNA(_xll.ARIMA_FIT('11.8.1-14'!$B$2:$B$73,1,$J$7,$J$3,$J$5,$J$4,,4)))</f>
        <v>6.1800910418426387</v>
      </c>
      <c r="U3" s="135" t="b">
        <f>IF(_xll.WNTest(_xll.RMNA(_xll.ARIMA_FIT('11.8.1-14'!$B$2:$B$73,1,$J$7,$J$3,$J$5,$J$4,,4)),1) &gt;0.05, TRUE, FALSE)</f>
        <v>1</v>
      </c>
      <c r="V3" s="135" t="b">
        <f>IF(_xll.NormalityTest(_xll.RMNA(_xll.ARIMA_FIT('11.8.1-14'!$B$2:$B$73,1,$J$7,$J$3,$J$5,$J$4,,4)),1) &gt;0.05, TRUE, FALSE)</f>
        <v>0</v>
      </c>
      <c r="W3" s="135" t="b">
        <f>IF(_xll.ARCHTest(_xll.RMNA(_xll.ARIMA_FIT('11.8.1-14'!$B$2:$B$73,1,$J$7,$J$3,$J$5,$J$4,,4)),1) &lt;0.05, TRUE, FALSE)</f>
        <v>0</v>
      </c>
    </row>
    <row r="4" spans="1:23" ht="15.6" x14ac:dyDescent="0.35">
      <c r="A4" s="124">
        <v>42524</v>
      </c>
      <c r="B4" s="113">
        <v>51.469211000000001</v>
      </c>
      <c r="C4" s="113">
        <v>52.218701577436718</v>
      </c>
      <c r="D4" s="113"/>
      <c r="E4" s="113"/>
      <c r="F4" s="113">
        <f t="shared" si="0"/>
        <v>-0.74949057743671688</v>
      </c>
      <c r="I4" s="129" t="s">
        <v>133</v>
      </c>
      <c r="J4" s="131">
        <v>-2.6494620752476272E-2</v>
      </c>
      <c r="P4" s="134" t="s">
        <v>20</v>
      </c>
      <c r="Q4" s="135">
        <v>0</v>
      </c>
      <c r="R4" s="135">
        <v>1</v>
      </c>
      <c r="S4" s="135">
        <v>0</v>
      </c>
      <c r="T4" s="135">
        <v>0</v>
      </c>
    </row>
    <row r="5" spans="1:23" x14ac:dyDescent="0.3">
      <c r="A5" s="124">
        <v>42527</v>
      </c>
      <c r="B5" s="113">
        <v>51.807105</v>
      </c>
      <c r="C5" s="113">
        <v>51.53297657743672</v>
      </c>
      <c r="D5" s="113"/>
      <c r="E5" s="113"/>
      <c r="F5" s="113">
        <f t="shared" si="0"/>
        <v>0.27412842256327963</v>
      </c>
      <c r="I5" s="129" t="s">
        <v>135</v>
      </c>
      <c r="J5" s="131">
        <v>0.61777794738544201</v>
      </c>
      <c r="P5" s="134" t="s">
        <v>140</v>
      </c>
      <c r="Q5" s="128" t="b">
        <f>IF( _xll.TEST_MEAN(_xll.RMNA(_xll.ARIMA_FIT('11.8.1-14'!$B$2:$B$73,1,$J$7,$J$3,$J$5,$J$4,,4)),Q4) &gt;0.05/2, FALSE, TRUE)</f>
        <v>0</v>
      </c>
      <c r="R5" s="128" t="b">
        <f>IF( _xll.TEST_STDEV(_xll.RMNA(_xll.ARIMA_FIT('11.8.1-14'!$B$2:$B$73,1,$J$7,$J$3,$J$5,$J$4,,4)),R4) &gt;0.05, FALSE, TRUE)</f>
        <v>0</v>
      </c>
      <c r="S5" s="128" t="b">
        <f>IF( _xll.TEST_SKEW(_xll.RMNA(_xll.ARIMA_FIT('11.8.1-14'!$B$2:$B$73,1,$J$7,$J$3,$J$5,$J$4,,4))) &gt;0.05/2, FALSE, TRUE)</f>
        <v>0</v>
      </c>
      <c r="T5" s="128" t="b">
        <f>IF( _xll.TEST_XKURT(_xll.RMNA(_xll.ARIMA_FIT('11.8.1-14'!$B$2:$B$73,1,$J$7,$J$3,$J$5,$J$4,,4))) &gt;0.05/2, FALSE, TRUE)</f>
        <v>1</v>
      </c>
    </row>
    <row r="6" spans="1:23" x14ac:dyDescent="0.3">
      <c r="A6" s="124">
        <v>42528</v>
      </c>
      <c r="B6" s="113">
        <v>51.777287999999999</v>
      </c>
      <c r="C6" s="113">
        <v>51.870870577436719</v>
      </c>
      <c r="D6" s="113"/>
      <c r="E6" s="113"/>
      <c r="F6" s="113">
        <f t="shared" si="0"/>
        <v>-9.3582577436720271E-2</v>
      </c>
    </row>
    <row r="7" spans="1:23" x14ac:dyDescent="0.3">
      <c r="A7" s="124">
        <v>42529</v>
      </c>
      <c r="B7" s="113">
        <v>51.717661999999997</v>
      </c>
      <c r="C7" s="113">
        <v>51.841053577436718</v>
      </c>
      <c r="D7" s="113"/>
      <c r="E7" s="113"/>
      <c r="F7" s="113">
        <f t="shared" si="0"/>
        <v>-0.12339157743672047</v>
      </c>
      <c r="I7" s="129" t="s">
        <v>80</v>
      </c>
      <c r="J7" s="132">
        <v>1</v>
      </c>
    </row>
    <row r="8" spans="1:23" x14ac:dyDescent="0.3">
      <c r="A8" s="124">
        <v>42530</v>
      </c>
      <c r="B8" s="113">
        <v>51.300261999999996</v>
      </c>
      <c r="C8" s="113">
        <v>51.781427577436716</v>
      </c>
      <c r="D8" s="113"/>
      <c r="E8" s="113"/>
      <c r="F8" s="113">
        <f t="shared" si="0"/>
        <v>-0.48116557743671962</v>
      </c>
    </row>
    <row r="9" spans="1:23" x14ac:dyDescent="0.3">
      <c r="A9" s="124">
        <v>42531</v>
      </c>
      <c r="B9" s="113">
        <v>51.16113</v>
      </c>
      <c r="C9" s="113">
        <v>51.364027577436715</v>
      </c>
      <c r="D9" s="113"/>
      <c r="E9" s="113"/>
      <c r="F9" s="113">
        <f t="shared" si="0"/>
        <v>-0.20289757743671544</v>
      </c>
      <c r="G9" s="113"/>
      <c r="H9" s="113"/>
    </row>
    <row r="10" spans="1:23" ht="15" thickBot="1" x14ac:dyDescent="0.35">
      <c r="A10" s="124">
        <v>42534</v>
      </c>
      <c r="B10" s="113">
        <v>49.829428999999998</v>
      </c>
      <c r="C10" s="113">
        <v>51.224895577436719</v>
      </c>
      <c r="D10" s="113"/>
      <c r="E10" s="113"/>
      <c r="F10" s="113">
        <f t="shared" si="0"/>
        <v>-1.3954665774367214</v>
      </c>
      <c r="G10" s="113"/>
      <c r="H10" s="140" t="s">
        <v>126</v>
      </c>
    </row>
    <row r="11" spans="1:23" ht="15" thickBot="1" x14ac:dyDescent="0.35">
      <c r="A11" s="124">
        <v>42535</v>
      </c>
      <c r="B11" s="113">
        <v>49.521352</v>
      </c>
      <c r="C11" s="113">
        <v>49.893194577436716</v>
      </c>
      <c r="D11" s="113"/>
      <c r="E11" s="113"/>
      <c r="F11" s="113">
        <f t="shared" si="0"/>
        <v>-0.37184257743671623</v>
      </c>
      <c r="G11" s="113"/>
      <c r="H11" s="139" t="s">
        <v>0</v>
      </c>
      <c r="I11" s="127" t="s">
        <v>127</v>
      </c>
      <c r="J11" s="127" t="s">
        <v>128</v>
      </c>
      <c r="K11" s="127" t="s">
        <v>129</v>
      </c>
      <c r="L11" s="127" t="s">
        <v>130</v>
      </c>
      <c r="M11" s="127" t="s">
        <v>128</v>
      </c>
      <c r="N11" s="127" t="s">
        <v>129</v>
      </c>
    </row>
    <row r="12" spans="1:23" x14ac:dyDescent="0.3">
      <c r="A12" s="124">
        <v>42536</v>
      </c>
      <c r="B12" s="113">
        <v>49.382216</v>
      </c>
      <c r="C12" s="113">
        <v>49.585117577436719</v>
      </c>
      <c r="D12" s="113"/>
      <c r="E12" s="113"/>
      <c r="F12" s="113">
        <f t="shared" si="0"/>
        <v>-0.20290157743671955</v>
      </c>
      <c r="G12" s="113"/>
      <c r="H12" s="138">
        <v>1</v>
      </c>
      <c r="I12" s="130">
        <f>_xll.ACF('11.8.1-14'!$B$2:$B$73,1,$H12,0)</f>
        <v>0.97389406474024531</v>
      </c>
      <c r="J12" s="130">
        <f>_xll.ACFCI('11.8.1-14'!$B$2:$B$73,1,$H12,0,0.05,1)</f>
        <v>0.23098397072494625</v>
      </c>
      <c r="K12" s="130">
        <f>_xll.ACFCI('11.8.1-14'!$B$2:$B$73,1,$H12,0,0.05,0)</f>
        <v>-0.23098397072494625</v>
      </c>
      <c r="L12" s="130">
        <f>_xll.PACF('11.8.1-14'!$B$2:$B$73,1,$H12)</f>
        <v>0.98392947438189171</v>
      </c>
      <c r="M12" s="130">
        <f>_xll.PACFCI('11.8.1-14'!$B$2:$B$73,1,$H12,0.05,1)</f>
        <v>0.23260493075726765</v>
      </c>
      <c r="N12" s="130">
        <f>_xll.PACFCI('11.8.1-14'!$B$2:$B$73,1,$H12,0.05,0)</f>
        <v>-0.23260493075726765</v>
      </c>
    </row>
    <row r="13" spans="1:23" x14ac:dyDescent="0.3">
      <c r="A13" s="124">
        <v>42537</v>
      </c>
      <c r="B13" s="113">
        <v>50.077880999999998</v>
      </c>
      <c r="C13" s="113">
        <v>49.445981577436719</v>
      </c>
      <c r="D13" s="113"/>
      <c r="E13" s="113"/>
      <c r="F13" s="113">
        <f t="shared" si="0"/>
        <v>0.63189942256327924</v>
      </c>
      <c r="G13" s="113"/>
      <c r="H13" s="138">
        <v>2</v>
      </c>
      <c r="I13" s="130">
        <f>_xll.ACF('11.8.1-14'!$B$2:$B$73,1,$H13,0)</f>
        <v>0.94791989342235294</v>
      </c>
      <c r="J13" s="130">
        <f>_xll.ACFCI('11.8.1-14'!$B$2:$B$73,1,$H13,0,0.05,1)</f>
        <v>0.39314389897871027</v>
      </c>
      <c r="K13" s="130">
        <f>_xll.ACFCI('11.8.1-14'!$B$2:$B$73,1,$H13,0,0.05,0)</f>
        <v>-0.39314389897871027</v>
      </c>
      <c r="L13" s="130">
        <f>_xll.PACF('11.8.1-14'!$B$2:$B$73,1,$H13)</f>
        <v>3.1655332428061067E-2</v>
      </c>
      <c r="M13" s="130">
        <f>_xll.PACFCI('11.8.1-14'!$B$2:$B$73,1,$H13,0.05,1)</f>
        <v>0.23426050275873053</v>
      </c>
      <c r="N13" s="130">
        <f>_xll.PACFCI('11.8.1-14'!$B$2:$B$73,1,$H13,0.05,0)</f>
        <v>-0.23426050275873053</v>
      </c>
    </row>
    <row r="14" spans="1:23" x14ac:dyDescent="0.3">
      <c r="A14" s="124">
        <v>42538</v>
      </c>
      <c r="B14" s="113">
        <v>49.819493000000001</v>
      </c>
      <c r="C14" s="113">
        <v>50.141646577436717</v>
      </c>
      <c r="D14" s="113"/>
      <c r="E14" s="113"/>
      <c r="F14" s="113">
        <f t="shared" si="0"/>
        <v>-0.32215357743671547</v>
      </c>
      <c r="G14" s="113"/>
      <c r="H14" s="138">
        <v>3</v>
      </c>
      <c r="I14" s="130">
        <f>_xll.ACF('11.8.1-14'!$B$2:$B$73,1,$H14,0)</f>
        <v>0.91805572973557936</v>
      </c>
      <c r="J14" s="130">
        <f>_xll.ACFCI('11.8.1-14'!$B$2:$B$73,1,$H14,0,0.05,1)</f>
        <v>0.50044390003254868</v>
      </c>
      <c r="K14" s="130">
        <f>_xll.ACFCI('11.8.1-14'!$B$2:$B$73,1,$H14,0,0.05,0)</f>
        <v>-0.50044390003254868</v>
      </c>
      <c r="L14" s="130">
        <f>_xll.PACF('11.8.1-14'!$B$2:$B$73,1,$H14)</f>
        <v>-5.6154518872208514E-2</v>
      </c>
      <c r="M14" s="130">
        <f>_xll.PACFCI('11.8.1-14'!$B$2:$B$73,1,$H14,0.05,1)</f>
        <v>0.2359519362962377</v>
      </c>
      <c r="N14" s="130">
        <f>_xll.PACFCI('11.8.1-14'!$B$2:$B$73,1,$H14,0.05,0)</f>
        <v>-0.2359519362962377</v>
      </c>
    </row>
    <row r="15" spans="1:23" x14ac:dyDescent="0.3">
      <c r="A15" s="124">
        <v>42541</v>
      </c>
      <c r="B15" s="113">
        <v>49.759863000000003</v>
      </c>
      <c r="C15" s="113">
        <v>49.88325857743672</v>
      </c>
      <c r="D15" s="113"/>
      <c r="E15" s="113"/>
      <c r="F15" s="113">
        <f t="shared" si="0"/>
        <v>-0.12339557743671747</v>
      </c>
      <c r="G15" s="113"/>
      <c r="H15" s="138">
        <v>4</v>
      </c>
      <c r="I15" s="130">
        <f>_xll.ACF('11.8.1-14'!$B$2:$B$73,1,$H15,0)</f>
        <v>0.89286468848139133</v>
      </c>
      <c r="J15" s="130">
        <f>_xll.ACFCI('11.8.1-14'!$B$2:$B$73,1,$H15,0,0.05,1)</f>
        <v>0.58342071029620468</v>
      </c>
      <c r="K15" s="130">
        <f>_xll.ACFCI('11.8.1-14'!$B$2:$B$73,1,$H15,0,0.05,0)</f>
        <v>-0.58342071029620468</v>
      </c>
      <c r="L15" s="130">
        <f>_xll.PACF('11.8.1-14'!$B$2:$B$73,1,$H15)</f>
        <v>0.17186601739042395</v>
      </c>
      <c r="M15" s="130">
        <f>_xll.PACFCI('11.8.1-14'!$B$2:$B$73,1,$H15,0.05,1)</f>
        <v>0.23768054501956176</v>
      </c>
      <c r="N15" s="130">
        <f>_xll.PACFCI('11.8.1-14'!$B$2:$B$73,1,$H15,0.05,0)</f>
        <v>-0.23768054501956176</v>
      </c>
    </row>
    <row r="16" spans="1:23" x14ac:dyDescent="0.3">
      <c r="A16" s="124">
        <v>42542</v>
      </c>
      <c r="B16" s="113">
        <v>50.872925000000002</v>
      </c>
      <c r="C16" s="113">
        <v>49.823628577436722</v>
      </c>
      <c r="D16" s="113"/>
      <c r="E16" s="113"/>
      <c r="F16" s="113">
        <f t="shared" si="0"/>
        <v>1.0492964225632804</v>
      </c>
      <c r="G16" s="113"/>
      <c r="H16" s="138">
        <v>5</v>
      </c>
      <c r="I16" s="130">
        <f>_xll.ACF('11.8.1-14'!$B$2:$B$73,1,$H16,0)</f>
        <v>0.86807335233892224</v>
      </c>
      <c r="J16" s="130">
        <f>_xll.ACFCI('11.8.1-14'!$B$2:$B$73,1,$H16,0,0.05,1)</f>
        <v>0.65226335260195445</v>
      </c>
      <c r="K16" s="130">
        <f>_xll.ACFCI('11.8.1-14'!$B$2:$B$73,1,$H16,0,0.05,0)</f>
        <v>-0.65226335260195445</v>
      </c>
      <c r="L16" s="130">
        <f>_xll.PACF('11.8.1-14'!$B$2:$B$73,1,$H16)</f>
        <v>3.2606066787393029E-2</v>
      </c>
      <c r="M16" s="130">
        <f>_xll.PACFCI('11.8.1-14'!$B$2:$B$73,1,$H16,0.05,1)</f>
        <v>0.23944771094962836</v>
      </c>
      <c r="N16" s="130">
        <f>_xll.PACFCI('11.8.1-14'!$B$2:$B$73,1,$H16,0.05,0)</f>
        <v>-0.23944771094962836</v>
      </c>
    </row>
    <row r="17" spans="1:14" x14ac:dyDescent="0.3">
      <c r="A17" s="124">
        <v>42543</v>
      </c>
      <c r="B17" s="113">
        <v>50.674166999999997</v>
      </c>
      <c r="C17" s="113">
        <v>50.936690577436721</v>
      </c>
      <c r="D17" s="113"/>
      <c r="E17" s="113"/>
      <c r="F17" s="113">
        <f t="shared" si="0"/>
        <v>-0.26252357743672405</v>
      </c>
      <c r="G17" s="113"/>
      <c r="H17" s="138">
        <v>6</v>
      </c>
      <c r="I17" s="130">
        <f>_xll.ACF('11.8.1-14'!$B$2:$B$73,1,$H17,0)</f>
        <v>0.84024557417106627</v>
      </c>
      <c r="J17" s="130">
        <f>_xll.ACFCI('11.8.1-14'!$B$2:$B$73,1,$H17,0,0.05,1)</f>
        <v>0.71123612625728583</v>
      </c>
      <c r="K17" s="130">
        <f>_xll.ACFCI('11.8.1-14'!$B$2:$B$73,1,$H17,0,0.05,0)</f>
        <v>-0.71123612625728583</v>
      </c>
      <c r="L17" s="130">
        <f>_xll.PACF('11.8.1-14'!$B$2:$B$73,1,$H17)</f>
        <v>-8.3911973336363771E-2</v>
      </c>
      <c r="M17" s="130">
        <f>_xll.PACFCI('11.8.1-14'!$B$2:$B$73,1,$H17,0.05,1)</f>
        <v>0.24125488912282902</v>
      </c>
      <c r="N17" s="130">
        <f>_xll.PACFCI('11.8.1-14'!$B$2:$B$73,1,$H17,0.05,0)</f>
        <v>-0.24125488912282902</v>
      </c>
    </row>
    <row r="18" spans="1:14" x14ac:dyDescent="0.3">
      <c r="A18" s="124">
        <v>42544</v>
      </c>
      <c r="B18" s="113">
        <v>51.588465999999997</v>
      </c>
      <c r="C18" s="113">
        <v>50.737932577436716</v>
      </c>
      <c r="D18" s="113"/>
      <c r="E18" s="113"/>
      <c r="F18" s="113">
        <f t="shared" si="0"/>
        <v>0.85053342256328079</v>
      </c>
      <c r="G18" s="113"/>
      <c r="H18" s="138">
        <v>7</v>
      </c>
      <c r="I18" s="130">
        <f>_xll.ACF('11.8.1-14'!$B$2:$B$73,1,$H18,0)</f>
        <v>0.80856171534764387</v>
      </c>
      <c r="J18" s="130">
        <f>_xll.ACFCI('11.8.1-14'!$B$2:$B$73,1,$H18,0,0.05,1)</f>
        <v>0.76236044639262168</v>
      </c>
      <c r="K18" s="130">
        <f>_xll.ACFCI('11.8.1-14'!$B$2:$B$73,1,$H18,0,0.05,0)</f>
        <v>-0.76236044639262168</v>
      </c>
      <c r="L18" s="130">
        <f>_xll.PACF('11.8.1-14'!$B$2:$B$73,1,$H18)</f>
        <v>-6.5376620462838167E-2</v>
      </c>
      <c r="M18" s="130">
        <f>_xll.PACFCI('11.8.1-14'!$B$2:$B$73,1,$H18,0.05,1)</f>
        <v>0.24310361262683303</v>
      </c>
      <c r="N18" s="130">
        <f>_xll.PACFCI('11.8.1-14'!$B$2:$B$73,1,$H18,0.05,0)</f>
        <v>-0.24310361262683303</v>
      </c>
    </row>
    <row r="19" spans="1:14" x14ac:dyDescent="0.3">
      <c r="A19" s="124">
        <v>42545</v>
      </c>
      <c r="B19" s="113">
        <v>49.521352</v>
      </c>
      <c r="C19" s="113">
        <v>51.652231577436716</v>
      </c>
      <c r="D19" s="113"/>
      <c r="E19" s="113"/>
      <c r="F19" s="113">
        <f t="shared" si="0"/>
        <v>-2.1308795774367155</v>
      </c>
      <c r="G19" s="113"/>
      <c r="H19" s="138">
        <v>8</v>
      </c>
      <c r="I19" s="130">
        <f>_xll.ACF('11.8.1-14'!$B$2:$B$73,1,$H19,0)</f>
        <v>0.77436573718414803</v>
      </c>
      <c r="J19" s="130">
        <f>_xll.ACFCI('11.8.1-14'!$B$2:$B$73,1,$H19,0,0.05,1)</f>
        <v>0.8068182124651091</v>
      </c>
      <c r="K19" s="130">
        <f>_xll.ACFCI('11.8.1-14'!$B$2:$B$73,1,$H19,0,0.05,0)</f>
        <v>-0.8068182124651091</v>
      </c>
      <c r="L19" s="130">
        <f>_xll.PACF('11.8.1-14'!$B$2:$B$73,1,$H19)</f>
        <v>-6.8096702096780218E-2</v>
      </c>
      <c r="M19" s="130">
        <f>_xll.PACFCI('11.8.1-14'!$B$2:$B$73,1,$H19,0.05,1)</f>
        <v>0.2449954980675067</v>
      </c>
      <c r="N19" s="130">
        <f>_xll.PACFCI('11.8.1-14'!$B$2:$B$73,1,$H19,0.05,0)</f>
        <v>-0.2449954980675067</v>
      </c>
    </row>
    <row r="20" spans="1:14" x14ac:dyDescent="0.3">
      <c r="A20" s="124">
        <v>42548</v>
      </c>
      <c r="B20" s="113">
        <v>48.130021999999997</v>
      </c>
      <c r="C20" s="113">
        <v>49.585117577436719</v>
      </c>
      <c r="D20" s="113"/>
      <c r="E20" s="113"/>
      <c r="F20" s="113">
        <f t="shared" si="0"/>
        <v>-1.4550955774367225</v>
      </c>
      <c r="G20" s="113"/>
      <c r="H20" s="138">
        <v>9</v>
      </c>
      <c r="I20" s="130">
        <f>_xll.ACF('11.8.1-14'!$B$2:$B$73,1,$H20,0)</f>
        <v>0.73216885528349029</v>
      </c>
      <c r="J20" s="130">
        <f>_xll.ACFCI('11.8.1-14'!$B$2:$B$73,1,$H20,0,0.05,1)</f>
        <v>0.84554229458992314</v>
      </c>
      <c r="K20" s="130">
        <f>_xll.ACFCI('11.8.1-14'!$B$2:$B$73,1,$H20,0,0.05,0)</f>
        <v>-0.84554229458992314</v>
      </c>
      <c r="L20" s="130">
        <f>_xll.PACF('11.8.1-14'!$B$2:$B$73,1,$H20)</f>
        <v>-0.14476845423249363</v>
      </c>
      <c r="M20" s="130">
        <f>_xll.PACFCI('11.8.1-14'!$B$2:$B$73,1,$H20,0.05,1)</f>
        <v>0.24693225151124881</v>
      </c>
      <c r="N20" s="130">
        <f>_xll.PACFCI('11.8.1-14'!$B$2:$B$73,1,$H20,0.05,0)</f>
        <v>-0.24693225151124881</v>
      </c>
    </row>
    <row r="21" spans="1:14" x14ac:dyDescent="0.3">
      <c r="A21" s="124">
        <v>42549</v>
      </c>
      <c r="B21" s="113">
        <v>49.133764999999997</v>
      </c>
      <c r="C21" s="113">
        <v>48.193787577436716</v>
      </c>
      <c r="D21" s="113"/>
      <c r="E21" s="113"/>
      <c r="F21" s="113">
        <f t="shared" si="0"/>
        <v>0.9399774225632811</v>
      </c>
      <c r="G21" s="113"/>
      <c r="H21" s="138">
        <v>10</v>
      </c>
      <c r="I21" s="130">
        <f>_xll.ACF('11.8.1-14'!$B$2:$B$73,1,$H21,0)</f>
        <v>0.68651399766813537</v>
      </c>
      <c r="J21" s="130">
        <f>_xll.ACFCI('11.8.1-14'!$B$2:$B$73,1,$H21,0,0.05,1)</f>
        <v>0.87871748959977081</v>
      </c>
      <c r="K21" s="130">
        <f>_xll.ACFCI('11.8.1-14'!$B$2:$B$73,1,$H21,0,0.05,0)</f>
        <v>-0.87871748959977081</v>
      </c>
      <c r="L21" s="130">
        <f>_xll.PACF('11.8.1-14'!$B$2:$B$73,1,$H21)</f>
        <v>-0.13016928082234885</v>
      </c>
      <c r="M21" s="130">
        <f>_xll.PACFCI('11.8.1-14'!$B$2:$B$73,1,$H21,0.05,1)</f>
        <v>0.24891567495238623</v>
      </c>
      <c r="N21" s="130">
        <f>_xll.PACFCI('11.8.1-14'!$B$2:$B$73,1,$H21,0.05,0)</f>
        <v>-0.24891567495238623</v>
      </c>
    </row>
    <row r="22" spans="1:14" x14ac:dyDescent="0.3">
      <c r="A22" s="124">
        <v>42550</v>
      </c>
      <c r="B22" s="113">
        <v>50.226953000000002</v>
      </c>
      <c r="C22" s="113">
        <v>49.197530577436716</v>
      </c>
      <c r="D22" s="113"/>
      <c r="E22" s="113"/>
      <c r="F22" s="113">
        <f t="shared" si="0"/>
        <v>1.029422422563286</v>
      </c>
      <c r="G22" s="113"/>
      <c r="H22" s="138">
        <v>11</v>
      </c>
      <c r="I22" s="130">
        <f>_xll.ACF('11.8.1-14'!$B$2:$B$73,1,$H22,0)</f>
        <v>0.63572636460435816</v>
      </c>
      <c r="J22" s="130">
        <f>_xll.ACFCI('11.8.1-14'!$B$2:$B$73,1,$H22,0,0.05,1)</f>
        <v>0.90688239682718985</v>
      </c>
      <c r="K22" s="130">
        <f>_xll.ACFCI('11.8.1-14'!$B$2:$B$73,1,$H22,0,0.05,0)</f>
        <v>-0.90688239682718985</v>
      </c>
      <c r="L22" s="130">
        <f>_xll.PACF('11.8.1-14'!$B$2:$B$73,1,$H22)</f>
        <v>-0.24320778737609136</v>
      </c>
      <c r="M22" s="130">
        <f>_xll.PACFCI('11.8.1-14'!$B$2:$B$73,1,$H22,0.05,1)</f>
        <v>0.25094767336135521</v>
      </c>
      <c r="N22" s="130">
        <f>_xll.PACFCI('11.8.1-14'!$B$2:$B$73,1,$H22,0.05,0)</f>
        <v>-0.25094767336135521</v>
      </c>
    </row>
    <row r="23" spans="1:14" x14ac:dyDescent="0.3">
      <c r="A23" s="124">
        <v>42551</v>
      </c>
      <c r="B23" s="113">
        <v>50.853048000000001</v>
      </c>
      <c r="C23" s="113">
        <v>50.290718577436721</v>
      </c>
      <c r="D23" s="113"/>
      <c r="E23" s="113"/>
      <c r="F23" s="113">
        <f t="shared" si="0"/>
        <v>0.56232942256328045</v>
      </c>
      <c r="G23" s="113"/>
      <c r="H23" s="138">
        <v>12</v>
      </c>
      <c r="I23" s="130">
        <f>_xll.ACF('11.8.1-14'!$B$2:$B$73,1,$H23,0)</f>
        <v>0.58759461449788553</v>
      </c>
      <c r="J23" s="130">
        <f>_xll.ACFCI('11.8.1-14'!$B$2:$B$73,1,$H23,0,0.05,1)</f>
        <v>0.9303554052184434</v>
      </c>
      <c r="K23" s="130">
        <f>_xll.ACFCI('11.8.1-14'!$B$2:$B$73,1,$H23,0,0.05,0)</f>
        <v>-0.9303554052184434</v>
      </c>
      <c r="L23" s="130">
        <f>_xll.PACF('11.8.1-14'!$B$2:$B$73,1,$H23)</f>
        <v>-8.9914937327286212E-2</v>
      </c>
      <c r="M23" s="130">
        <f>_xll.PACFCI('11.8.1-14'!$B$2:$B$73,1,$H23,0.05,1)</f>
        <v>0.25303026237633192</v>
      </c>
      <c r="N23" s="130">
        <f>_xll.PACFCI('11.8.1-14'!$B$2:$B$73,1,$H23,0.05,0)</f>
        <v>-0.25303026237633192</v>
      </c>
    </row>
    <row r="24" spans="1:14" x14ac:dyDescent="0.3">
      <c r="A24" s="124">
        <v>42552</v>
      </c>
      <c r="B24" s="113">
        <v>50.843111999999998</v>
      </c>
      <c r="C24" s="113">
        <v>50.91681357743672</v>
      </c>
      <c r="D24" s="113"/>
      <c r="E24" s="113"/>
      <c r="F24" s="113">
        <f t="shared" si="0"/>
        <v>-7.3701577436722232E-2</v>
      </c>
      <c r="G24" s="113"/>
      <c r="H24" s="138">
        <v>13</v>
      </c>
      <c r="I24" s="130">
        <f>_xll.ACF('11.8.1-14'!$B$2:$B$73,1,$H24,0)</f>
        <v>0.5408806426137055</v>
      </c>
      <c r="J24" s="130">
        <f>_xll.ACFCI('11.8.1-14'!$B$2:$B$73,1,$H24,0,0.05,1)</f>
        <v>0.94994931295998564</v>
      </c>
      <c r="K24" s="130">
        <f>_xll.ACFCI('11.8.1-14'!$B$2:$B$73,1,$H24,0,0.05,0)</f>
        <v>-0.94994931295998564</v>
      </c>
      <c r="L24" s="130">
        <f>_xll.PACF('11.8.1-14'!$B$2:$B$73,1,$H24)</f>
        <v>-9.9666755419363734E-2</v>
      </c>
      <c r="M24" s="130">
        <f>_xll.PACFCI('11.8.1-14'!$B$2:$B$73,1,$H24,0.05,1)</f>
        <v>0.25516557670890594</v>
      </c>
      <c r="N24" s="130">
        <f>_xll.PACFCI('11.8.1-14'!$B$2:$B$73,1,$H24,0.05,0)</f>
        <v>-0.25516557670890594</v>
      </c>
    </row>
    <row r="25" spans="1:14" x14ac:dyDescent="0.3">
      <c r="A25" s="124">
        <v>42556</v>
      </c>
      <c r="B25" s="113">
        <v>50.853048000000001</v>
      </c>
      <c r="C25" s="113">
        <v>50.906877577436717</v>
      </c>
      <c r="D25" s="113"/>
      <c r="E25" s="113"/>
      <c r="F25" s="113">
        <f t="shared" si="0"/>
        <v>-5.3829577436715681E-2</v>
      </c>
      <c r="G25" s="113"/>
      <c r="H25" s="138">
        <v>14</v>
      </c>
      <c r="I25" s="130">
        <f>_xll.ACF('11.8.1-14'!$B$2:$B$73,1,$H25,0)</f>
        <v>0.49589545368764154</v>
      </c>
      <c r="J25" s="130">
        <f>_xll.ACFCI('11.8.1-14'!$B$2:$B$73,1,$H25,0,0.05,1)</f>
        <v>0.96624069722074823</v>
      </c>
      <c r="K25" s="130">
        <f>_xll.ACFCI('11.8.1-14'!$B$2:$B$73,1,$H25,0,0.05,0)</f>
        <v>-0.96624069722074823</v>
      </c>
      <c r="L25" s="130">
        <f>_xll.PACF('11.8.1-14'!$B$2:$B$73,1,$H25)</f>
        <v>-0.13839548716433955</v>
      </c>
      <c r="M25" s="130">
        <f>_xll.PACFCI('11.8.1-14'!$B$2:$B$73,1,$H25,0.05,1)</f>
        <v>0.25735587934348281</v>
      </c>
      <c r="N25" s="130">
        <f>_xll.PACFCI('11.8.1-14'!$B$2:$B$73,1,$H25,0.05,0)</f>
        <v>-0.25735587934348281</v>
      </c>
    </row>
    <row r="26" spans="1:14" x14ac:dyDescent="0.3">
      <c r="A26" s="124">
        <v>42557</v>
      </c>
      <c r="B26" s="113">
        <v>51.061751000000001</v>
      </c>
      <c r="C26" s="113">
        <v>50.91681357743672</v>
      </c>
      <c r="D26" s="113"/>
      <c r="E26" s="113"/>
      <c r="F26" s="113">
        <f t="shared" si="0"/>
        <v>0.1449374225632809</v>
      </c>
      <c r="G26" s="113"/>
      <c r="H26" s="138">
        <v>15</v>
      </c>
      <c r="I26" s="130">
        <f>_xll.ACF('11.8.1-14'!$B$2:$B$73,1,$H26,0)</f>
        <v>0.4521976994550555</v>
      </c>
      <c r="J26" s="130">
        <f>_xll.ACFCI('11.8.1-14'!$B$2:$B$73,1,$H26,0,0.05,1)</f>
        <v>0.97972531633036453</v>
      </c>
      <c r="K26" s="130">
        <f>_xll.ACFCI('11.8.1-14'!$B$2:$B$73,1,$H26,0,0.05,0)</f>
        <v>-0.97972531633036453</v>
      </c>
      <c r="L26" s="130">
        <f>_xll.PACF('11.8.1-14'!$B$2:$B$73,1,$H26)</f>
        <v>-0.12748189207545055</v>
      </c>
      <c r="M26" s="130">
        <f>_xll.PACFCI('11.8.1-14'!$B$2:$B$73,1,$H26,0.05,1)</f>
        <v>0.25960357162054326</v>
      </c>
      <c r="N26" s="130">
        <f>_xll.PACFCI('11.8.1-14'!$B$2:$B$73,1,$H26,0.05,0)</f>
        <v>-0.25960357162054326</v>
      </c>
    </row>
    <row r="27" spans="1:14" x14ac:dyDescent="0.3">
      <c r="A27" s="124">
        <v>42558</v>
      </c>
      <c r="B27" s="113">
        <v>51.061751000000001</v>
      </c>
      <c r="C27" s="113">
        <v>51.12551657743672</v>
      </c>
      <c r="D27" s="113"/>
      <c r="E27" s="113"/>
      <c r="F27" s="113">
        <f t="shared" si="0"/>
        <v>-6.3765577436718957E-2</v>
      </c>
      <c r="G27" s="113"/>
      <c r="H27" s="138">
        <v>16</v>
      </c>
      <c r="I27" s="130">
        <f>_xll.ACF('11.8.1-14'!$B$2:$B$73,1,$H27,0)</f>
        <v>0.40420455741631045</v>
      </c>
      <c r="J27" s="130">
        <f>_xll.ACFCI('11.8.1-14'!$B$2:$B$73,1,$H27,0,0.05,1)</f>
        <v>0.99079840331279689</v>
      </c>
      <c r="K27" s="130">
        <f>_xll.ACFCI('11.8.1-14'!$B$2:$B$73,1,$H27,0,0.05,0)</f>
        <v>-0.99079840331279689</v>
      </c>
      <c r="L27" s="130">
        <f>_xll.PACF('11.8.1-14'!$B$2:$B$73,1,$H27)</f>
        <v>-0.25147636811600954</v>
      </c>
      <c r="M27" s="130">
        <f>_xll.PACFCI('11.8.1-14'!$B$2:$B$73,1,$H27,0.05,1)</f>
        <v>0.26191120430589926</v>
      </c>
      <c r="N27" s="130">
        <f>_xll.PACFCI('11.8.1-14'!$B$2:$B$73,1,$H27,0.05,0)</f>
        <v>-0.26191120430589926</v>
      </c>
    </row>
    <row r="28" spans="1:14" x14ac:dyDescent="0.3">
      <c r="A28" s="124">
        <v>42559</v>
      </c>
      <c r="B28" s="113">
        <v>51.976050000000001</v>
      </c>
      <c r="C28" s="113">
        <v>51.12551657743672</v>
      </c>
      <c r="D28" s="113"/>
      <c r="E28" s="113"/>
      <c r="F28" s="113">
        <f t="shared" si="0"/>
        <v>0.85053342256328079</v>
      </c>
      <c r="G28" s="113"/>
      <c r="H28" s="138">
        <v>17</v>
      </c>
      <c r="I28" s="130">
        <f>_xll.ACF('11.8.1-14'!$B$2:$B$73,1,$H28,0)</f>
        <v>0.35559491230422802</v>
      </c>
      <c r="J28" s="130">
        <f>_xll.ACFCI('11.8.1-14'!$B$2:$B$73,1,$H28,0,0.05,1)</f>
        <v>0.99955762111410329</v>
      </c>
      <c r="K28" s="130">
        <f>_xll.ACFCI('11.8.1-14'!$B$2:$B$73,1,$H28,0,0.05,0)</f>
        <v>-0.99955762111410329</v>
      </c>
      <c r="L28" s="130">
        <f>_xll.PACF('11.8.1-14'!$B$2:$B$73,1,$H28)</f>
        <v>-0.24903604406049767</v>
      </c>
      <c r="M28" s="130">
        <f>_xll.PACFCI('11.8.1-14'!$B$2:$B$73,1,$H28,0.05,1)</f>
        <v>0.26428148976196242</v>
      </c>
      <c r="N28" s="130">
        <f>_xll.PACFCI('11.8.1-14'!$B$2:$B$73,1,$H28,0.05,0)</f>
        <v>-0.26428148976196242</v>
      </c>
    </row>
    <row r="29" spans="1:14" x14ac:dyDescent="0.3">
      <c r="A29" s="124">
        <v>42562</v>
      </c>
      <c r="B29" s="113">
        <v>52.264254999999999</v>
      </c>
      <c r="C29" s="113">
        <v>52.03981557743672</v>
      </c>
      <c r="D29" s="113"/>
      <c r="E29" s="113"/>
      <c r="F29" s="113">
        <f t="shared" si="0"/>
        <v>0.22443942256327887</v>
      </c>
      <c r="G29" s="113"/>
      <c r="H29" s="138">
        <v>18</v>
      </c>
      <c r="I29" s="130">
        <f>_xll.ACF('11.8.1-14'!$B$2:$B$73,1,$H29,0)</f>
        <v>0.31474703484575123</v>
      </c>
      <c r="J29" s="130">
        <f>_xll.ACFCI('11.8.1-14'!$B$2:$B$73,1,$H29,0,0.05,1)</f>
        <v>1.0062844135996054</v>
      </c>
      <c r="K29" s="130">
        <f>_xll.ACFCI('11.8.1-14'!$B$2:$B$73,1,$H29,0,0.05,0)</f>
        <v>-1.0062844135996054</v>
      </c>
      <c r="L29" s="130">
        <f>_xll.PACF('11.8.1-14'!$B$2:$B$73,1,$H29)</f>
        <v>0.13615955334243299</v>
      </c>
      <c r="M29" s="130">
        <f>_xll.PACFCI('11.8.1-14'!$B$2:$B$73,1,$H29,0.05,1)</f>
        <v>0.26671731535307269</v>
      </c>
      <c r="N29" s="130">
        <f>_xll.PACFCI('11.8.1-14'!$B$2:$B$73,1,$H29,0.05,0)</f>
        <v>-0.26671731535307269</v>
      </c>
    </row>
    <row r="30" spans="1:14" x14ac:dyDescent="0.3">
      <c r="A30" s="124">
        <v>42563</v>
      </c>
      <c r="B30" s="113">
        <v>52.880412999999997</v>
      </c>
      <c r="C30" s="113">
        <v>52.328020577436718</v>
      </c>
      <c r="D30" s="113"/>
      <c r="E30" s="113"/>
      <c r="F30" s="113">
        <f t="shared" si="0"/>
        <v>0.55239242256327969</v>
      </c>
      <c r="G30" s="113"/>
      <c r="H30" s="138">
        <v>19</v>
      </c>
      <c r="I30" s="130">
        <f>_xll.ACF('11.8.1-14'!$B$2:$B$73,1,$H30,0)</f>
        <v>0.27302985140778074</v>
      </c>
      <c r="J30" s="130">
        <f>_xll.ACFCI('11.8.1-14'!$B$2:$B$73,1,$H30,0,0.05,1)</f>
        <v>1.0115232785457655</v>
      </c>
      <c r="K30" s="130">
        <f>_xll.ACFCI('11.8.1-14'!$B$2:$B$73,1,$H30,0,0.05,0)</f>
        <v>-1.0115232785457655</v>
      </c>
      <c r="L30" s="130">
        <f>_xll.PACF('11.8.1-14'!$B$2:$B$73,1,$H30)</f>
        <v>-0.14889532974509137</v>
      </c>
      <c r="M30" s="130">
        <f>_xll.PACFCI('11.8.1-14'!$B$2:$B$73,1,$H30,0.05,1)</f>
        <v>0.2692217582355414</v>
      </c>
      <c r="N30" s="130">
        <f>_xll.PACFCI('11.8.1-14'!$B$2:$B$73,1,$H30,0.05,0)</f>
        <v>-0.2692217582355414</v>
      </c>
    </row>
    <row r="31" spans="1:14" x14ac:dyDescent="0.3">
      <c r="A31" s="124">
        <v>42564</v>
      </c>
      <c r="B31" s="113">
        <v>53.178553999999998</v>
      </c>
      <c r="C31" s="113">
        <v>52.944178577436716</v>
      </c>
      <c r="D31" s="113"/>
      <c r="E31" s="113"/>
      <c r="F31" s="113">
        <f t="shared" si="0"/>
        <v>0.23437542256328214</v>
      </c>
      <c r="G31" s="113"/>
      <c r="H31" s="138">
        <v>20</v>
      </c>
      <c r="I31" s="130">
        <f>_xll.ACF('11.8.1-14'!$B$2:$B$73,1,$H31,0)</f>
        <v>0.24104520710961</v>
      </c>
      <c r="J31" s="130">
        <f>_xll.ACFCI('11.8.1-14'!$B$2:$B$73,1,$H31,0,0.05,1)</f>
        <v>1.0154476168001327</v>
      </c>
      <c r="K31" s="130">
        <f>_xll.ACFCI('11.8.1-14'!$B$2:$B$73,1,$H31,0,0.05,0)</f>
        <v>-1.0154476168001327</v>
      </c>
      <c r="L31" s="130">
        <f>_xll.PACF('11.8.1-14'!$B$2:$B$73,1,$H31)</f>
        <v>0.13539996267542059</v>
      </c>
      <c r="M31" s="130">
        <f>_xll.PACFCI('11.8.1-14'!$B$2:$B$73,1,$H31,0.05,1)</f>
        <v>0.27179810170468743</v>
      </c>
      <c r="N31" s="130">
        <f>_xll.PACFCI('11.8.1-14'!$B$2:$B$73,1,$H31,0.05,0)</f>
        <v>-0.27179810170468743</v>
      </c>
    </row>
    <row r="32" spans="1:14" x14ac:dyDescent="0.3">
      <c r="A32" s="124">
        <v>42565</v>
      </c>
      <c r="B32" s="113">
        <v>53.407133000000002</v>
      </c>
      <c r="C32" s="113">
        <v>53.242319577436717</v>
      </c>
      <c r="D32" s="113"/>
      <c r="E32" s="113"/>
      <c r="F32" s="113">
        <f t="shared" si="0"/>
        <v>0.16481342256328446</v>
      </c>
      <c r="G32" s="113"/>
      <c r="H32" s="113"/>
    </row>
    <row r="33" spans="1:8" x14ac:dyDescent="0.3">
      <c r="A33" s="124">
        <v>42566</v>
      </c>
      <c r="B33" s="113">
        <v>53.367379999999997</v>
      </c>
      <c r="C33" s="113">
        <v>53.470898577436721</v>
      </c>
      <c r="D33" s="113"/>
      <c r="E33" s="113"/>
      <c r="F33" s="113">
        <f t="shared" si="0"/>
        <v>-0.10351857743672355</v>
      </c>
      <c r="G33" s="113"/>
      <c r="H33" s="113"/>
    </row>
    <row r="34" spans="1:8" x14ac:dyDescent="0.3">
      <c r="A34" s="124">
        <v>42569</v>
      </c>
      <c r="B34" s="113">
        <v>53.625768000000001</v>
      </c>
      <c r="C34" s="113">
        <v>53.431145577436716</v>
      </c>
      <c r="D34" s="113"/>
      <c r="E34" s="113"/>
      <c r="F34" s="113">
        <f t="shared" si="0"/>
        <v>0.19462242256328466</v>
      </c>
      <c r="G34" s="113"/>
      <c r="H34" s="113"/>
    </row>
    <row r="35" spans="1:8" x14ac:dyDescent="0.3">
      <c r="A35" s="124">
        <v>42570</v>
      </c>
      <c r="B35" s="113">
        <v>52.761158000000002</v>
      </c>
      <c r="C35" s="113">
        <v>53.68953357743672</v>
      </c>
      <c r="D35" s="113"/>
      <c r="E35" s="113"/>
      <c r="F35" s="113">
        <f t="shared" ref="F35:F66" si="1">B35-C35</f>
        <v>-0.92837557743671795</v>
      </c>
      <c r="G35" s="113"/>
      <c r="H35" s="113"/>
    </row>
    <row r="36" spans="1:8" x14ac:dyDescent="0.3">
      <c r="A36" s="124">
        <v>42571</v>
      </c>
      <c r="B36" s="113">
        <v>55.563690000000001</v>
      </c>
      <c r="C36" s="113">
        <v>52.824923577436721</v>
      </c>
      <c r="D36" s="113"/>
      <c r="E36" s="113"/>
      <c r="F36" s="113">
        <f t="shared" si="1"/>
        <v>2.7387664225632804</v>
      </c>
      <c r="G36" s="113"/>
      <c r="H36" s="113"/>
    </row>
    <row r="37" spans="1:8" x14ac:dyDescent="0.3">
      <c r="A37" s="124">
        <v>42572</v>
      </c>
      <c r="B37" s="113">
        <v>55.454371000000002</v>
      </c>
      <c r="C37" s="113">
        <v>55.62745557743672</v>
      </c>
      <c r="D37" s="113"/>
      <c r="E37" s="113"/>
      <c r="F37" s="113">
        <f t="shared" si="1"/>
        <v>-0.17308457743671823</v>
      </c>
      <c r="G37" s="113"/>
      <c r="H37" s="113"/>
    </row>
    <row r="38" spans="1:8" x14ac:dyDescent="0.3">
      <c r="A38" s="124">
        <v>42573</v>
      </c>
      <c r="B38" s="113">
        <v>56.219602000000002</v>
      </c>
      <c r="C38" s="113">
        <v>55.518136577436721</v>
      </c>
      <c r="D38" s="113"/>
      <c r="E38" s="113"/>
      <c r="F38" s="113">
        <f t="shared" si="1"/>
        <v>0.70146542256328104</v>
      </c>
      <c r="G38" s="113"/>
      <c r="H38" s="113"/>
    </row>
    <row r="39" spans="1:8" x14ac:dyDescent="0.3">
      <c r="A39" s="124">
        <v>42576</v>
      </c>
      <c r="B39" s="113">
        <v>56.378610999999999</v>
      </c>
      <c r="C39" s="113">
        <v>56.283367577436721</v>
      </c>
      <c r="D39" s="113"/>
      <c r="E39" s="113"/>
      <c r="F39" s="113">
        <f t="shared" si="1"/>
        <v>9.5243422563278557E-2</v>
      </c>
      <c r="G39" s="113"/>
      <c r="H39" s="113"/>
    </row>
    <row r="40" spans="1:8" x14ac:dyDescent="0.3">
      <c r="A40" s="124">
        <v>42577</v>
      </c>
      <c r="B40" s="113">
        <v>56.408423999999997</v>
      </c>
      <c r="C40" s="113">
        <v>56.442376577436718</v>
      </c>
      <c r="D40" s="113"/>
      <c r="E40" s="113"/>
      <c r="F40" s="113">
        <f t="shared" si="1"/>
        <v>-3.3952577436721754E-2</v>
      </c>
      <c r="G40" s="113"/>
      <c r="H40" s="113"/>
    </row>
    <row r="41" spans="1:8" x14ac:dyDescent="0.3">
      <c r="A41" s="124">
        <v>42578</v>
      </c>
      <c r="B41" s="113">
        <v>55.841954999999999</v>
      </c>
      <c r="C41" s="113">
        <v>56.472189577436716</v>
      </c>
      <c r="D41" s="113"/>
      <c r="E41" s="113"/>
      <c r="F41" s="113">
        <f t="shared" si="1"/>
        <v>-0.63023457743671685</v>
      </c>
      <c r="G41" s="113"/>
      <c r="H41" s="113"/>
    </row>
    <row r="42" spans="1:8" x14ac:dyDescent="0.3">
      <c r="A42" s="124">
        <v>42579</v>
      </c>
      <c r="B42" s="113">
        <v>55.861831000000002</v>
      </c>
      <c r="C42" s="113">
        <v>55.905720577436718</v>
      </c>
      <c r="D42" s="113"/>
      <c r="E42" s="113"/>
      <c r="F42" s="113">
        <f t="shared" si="1"/>
        <v>-4.3889577436715399E-2</v>
      </c>
      <c r="G42" s="113"/>
      <c r="H42" s="113"/>
    </row>
    <row r="43" spans="1:8" x14ac:dyDescent="0.3">
      <c r="A43" s="124">
        <v>42580</v>
      </c>
      <c r="B43" s="113">
        <v>56.328921000000001</v>
      </c>
      <c r="C43" s="113">
        <v>55.925596577436721</v>
      </c>
      <c r="D43" s="113"/>
      <c r="E43" s="113"/>
      <c r="F43" s="113">
        <f t="shared" si="1"/>
        <v>0.40332442256327994</v>
      </c>
      <c r="G43" s="113"/>
      <c r="H43" s="113"/>
    </row>
    <row r="44" spans="1:8" x14ac:dyDescent="0.3">
      <c r="A44" s="124">
        <v>42583</v>
      </c>
      <c r="B44" s="113">
        <v>56.229542000000002</v>
      </c>
      <c r="C44" s="113">
        <v>56.39268657743672</v>
      </c>
      <c r="D44" s="113"/>
      <c r="E44" s="113"/>
      <c r="F44" s="113">
        <f t="shared" si="1"/>
        <v>-0.16314457743671795</v>
      </c>
      <c r="G44" s="113"/>
      <c r="H44" s="113"/>
    </row>
    <row r="45" spans="1:8" x14ac:dyDescent="0.3">
      <c r="A45" s="124">
        <v>42584</v>
      </c>
      <c r="B45" s="113">
        <v>56.229542000000002</v>
      </c>
      <c r="C45" s="113">
        <v>56.293307577436721</v>
      </c>
      <c r="D45" s="113"/>
      <c r="E45" s="113"/>
      <c r="F45" s="113">
        <f t="shared" si="1"/>
        <v>-6.3765577436718957E-2</v>
      </c>
      <c r="G45" s="113"/>
      <c r="H45" s="113"/>
    </row>
    <row r="46" spans="1:8" x14ac:dyDescent="0.3">
      <c r="A46" s="124">
        <v>42585</v>
      </c>
      <c r="B46" s="113">
        <v>56.617125999999999</v>
      </c>
      <c r="C46" s="113">
        <v>56.293307577436721</v>
      </c>
      <c r="D46" s="113"/>
      <c r="E46" s="113"/>
      <c r="F46" s="113">
        <f t="shared" si="1"/>
        <v>0.32381842256327786</v>
      </c>
      <c r="G46" s="113"/>
      <c r="H46" s="113"/>
    </row>
    <row r="47" spans="1:8" x14ac:dyDescent="0.3">
      <c r="A47" s="124">
        <v>42586</v>
      </c>
      <c r="B47" s="113">
        <v>57.034523</v>
      </c>
      <c r="C47" s="113">
        <v>56.680891577436718</v>
      </c>
      <c r="D47" s="113"/>
      <c r="E47" s="113"/>
      <c r="F47" s="113">
        <f t="shared" si="1"/>
        <v>0.35363142256328217</v>
      </c>
      <c r="G47" s="113"/>
    </row>
    <row r="48" spans="1:8" x14ac:dyDescent="0.3">
      <c r="A48" s="124">
        <v>42587</v>
      </c>
      <c r="B48" s="113">
        <v>57.600991999999998</v>
      </c>
      <c r="C48" s="113">
        <v>57.098288577436719</v>
      </c>
      <c r="D48" s="113"/>
      <c r="E48" s="113"/>
      <c r="F48" s="113">
        <f t="shared" si="1"/>
        <v>0.50270342256327893</v>
      </c>
    </row>
    <row r="49" spans="1:6" x14ac:dyDescent="0.3">
      <c r="A49" s="124">
        <v>42590</v>
      </c>
      <c r="B49" s="113">
        <v>57.700375000000001</v>
      </c>
      <c r="C49" s="113">
        <v>57.664757577436717</v>
      </c>
      <c r="D49" s="113"/>
      <c r="E49" s="113"/>
      <c r="F49" s="113">
        <f t="shared" si="1"/>
        <v>3.5617422563284151E-2</v>
      </c>
    </row>
    <row r="50" spans="1:6" x14ac:dyDescent="0.3">
      <c r="A50" s="124">
        <v>42591</v>
      </c>
      <c r="B50" s="113">
        <v>57.839506999999998</v>
      </c>
      <c r="C50" s="113">
        <v>57.76414057743672</v>
      </c>
      <c r="D50" s="113"/>
      <c r="E50" s="113"/>
      <c r="F50" s="113">
        <f t="shared" si="1"/>
        <v>7.5366422563277524E-2</v>
      </c>
    </row>
    <row r="51" spans="1:6" x14ac:dyDescent="0.3">
      <c r="A51" s="124">
        <v>42592</v>
      </c>
      <c r="B51" s="113">
        <v>57.660620999999999</v>
      </c>
      <c r="C51" s="113">
        <v>57.903272577436717</v>
      </c>
      <c r="D51" s="113"/>
      <c r="E51" s="113"/>
      <c r="F51" s="113">
        <f t="shared" si="1"/>
        <v>-0.2426515774367175</v>
      </c>
    </row>
    <row r="52" spans="1:6" x14ac:dyDescent="0.3">
      <c r="A52" s="124">
        <v>42593</v>
      </c>
      <c r="B52" s="113">
        <v>57.938885999999997</v>
      </c>
      <c r="C52" s="113">
        <v>57.724386577436718</v>
      </c>
      <c r="D52" s="113"/>
      <c r="E52" s="113"/>
      <c r="F52" s="113">
        <f t="shared" si="1"/>
        <v>0.21449942256327859</v>
      </c>
    </row>
    <row r="53" spans="1:6" x14ac:dyDescent="0.3">
      <c r="A53" s="124">
        <v>42594</v>
      </c>
      <c r="B53" s="113">
        <v>57.581114999999997</v>
      </c>
      <c r="C53" s="113">
        <v>58.002651577436716</v>
      </c>
      <c r="D53" s="113"/>
      <c r="E53" s="113"/>
      <c r="F53" s="113">
        <f t="shared" si="1"/>
        <v>-0.42153657743671857</v>
      </c>
    </row>
    <row r="54" spans="1:6" x14ac:dyDescent="0.3">
      <c r="A54" s="124">
        <v>42597</v>
      </c>
      <c r="B54">
        <v>57.76</v>
      </c>
      <c r="C54">
        <v>57.644880577436716</v>
      </c>
      <c r="F54" s="113">
        <f t="shared" si="1"/>
        <v>0.11511942256328211</v>
      </c>
    </row>
    <row r="55" spans="1:6" x14ac:dyDescent="0.3">
      <c r="A55" s="124">
        <v>42598</v>
      </c>
      <c r="B55">
        <v>57.439999</v>
      </c>
      <c r="C55">
        <v>57.823765577436717</v>
      </c>
      <c r="F55" s="113">
        <f t="shared" si="1"/>
        <v>-0.38376657743671672</v>
      </c>
    </row>
    <row r="56" spans="1:6" x14ac:dyDescent="0.3">
      <c r="A56" s="124">
        <v>42599</v>
      </c>
      <c r="B56">
        <v>57.560001</v>
      </c>
      <c r="C56">
        <v>57.503764577436719</v>
      </c>
      <c r="F56" s="113">
        <f t="shared" si="1"/>
        <v>5.6236422563280541E-2</v>
      </c>
    </row>
    <row r="57" spans="1:6" x14ac:dyDescent="0.3">
      <c r="A57" s="124">
        <v>42600</v>
      </c>
      <c r="B57">
        <v>57.599997999999999</v>
      </c>
      <c r="C57">
        <v>57.623766577436719</v>
      </c>
      <c r="F57" s="113">
        <f t="shared" si="1"/>
        <v>-2.376857743671934E-2</v>
      </c>
    </row>
    <row r="58" spans="1:6" x14ac:dyDescent="0.3">
      <c r="A58" s="124">
        <v>42601</v>
      </c>
      <c r="B58">
        <v>57.619999</v>
      </c>
      <c r="C58">
        <v>57.663763577436718</v>
      </c>
      <c r="F58" s="113">
        <f t="shared" si="1"/>
        <v>-4.3764577436718355E-2</v>
      </c>
    </row>
    <row r="59" spans="1:6" x14ac:dyDescent="0.3">
      <c r="A59" s="124">
        <v>42604</v>
      </c>
      <c r="B59">
        <v>57.669998</v>
      </c>
      <c r="C59">
        <v>57.683764577436719</v>
      </c>
      <c r="F59" s="113">
        <f t="shared" si="1"/>
        <v>-1.3766577436719274E-2</v>
      </c>
    </row>
    <row r="60" spans="1:6" x14ac:dyDescent="0.3">
      <c r="A60" s="124">
        <v>42605</v>
      </c>
      <c r="B60">
        <v>57.889999000000003</v>
      </c>
      <c r="C60">
        <v>57.733763577436719</v>
      </c>
      <c r="F60" s="113">
        <f t="shared" si="1"/>
        <v>0.15623542256328449</v>
      </c>
    </row>
    <row r="61" spans="1:6" x14ac:dyDescent="0.3">
      <c r="A61" s="124">
        <v>42606</v>
      </c>
      <c r="B61">
        <v>57.950001</v>
      </c>
      <c r="C61">
        <v>57.953764577436722</v>
      </c>
      <c r="F61" s="113">
        <f t="shared" si="1"/>
        <v>-3.7635774367217323E-3</v>
      </c>
    </row>
    <row r="62" spans="1:6" x14ac:dyDescent="0.3">
      <c r="A62" s="124">
        <v>42607</v>
      </c>
      <c r="B62">
        <v>58.169998</v>
      </c>
      <c r="C62">
        <v>58.013766577436719</v>
      </c>
      <c r="F62" s="113">
        <f t="shared" si="1"/>
        <v>0.15623142256328038</v>
      </c>
    </row>
    <row r="63" spans="1:6" x14ac:dyDescent="0.3">
      <c r="A63" s="124">
        <v>42608</v>
      </c>
      <c r="B63">
        <v>58.029998999999997</v>
      </c>
      <c r="C63">
        <v>58.233763577436719</v>
      </c>
      <c r="F63" s="113">
        <f t="shared" si="1"/>
        <v>-0.20376457743672205</v>
      </c>
    </row>
    <row r="64" spans="1:6" x14ac:dyDescent="0.3">
      <c r="A64" s="124">
        <v>42611</v>
      </c>
      <c r="B64">
        <v>58.099997999999999</v>
      </c>
      <c r="C64">
        <v>58.093764577436716</v>
      </c>
      <c r="F64" s="113">
        <f t="shared" si="1"/>
        <v>6.2334225632838525E-3</v>
      </c>
    </row>
    <row r="65" spans="1:22" x14ac:dyDescent="0.3">
      <c r="A65" s="124">
        <v>42612</v>
      </c>
      <c r="B65">
        <v>57.889999000000003</v>
      </c>
      <c r="C65">
        <v>58.163763577436718</v>
      </c>
      <c r="F65" s="113">
        <f t="shared" si="1"/>
        <v>-0.27376457743671523</v>
      </c>
    </row>
    <row r="66" spans="1:22" x14ac:dyDescent="0.3">
      <c r="A66" s="124">
        <v>42613</v>
      </c>
      <c r="B66">
        <v>57.459999000000003</v>
      </c>
      <c r="C66">
        <v>57.953764577436722</v>
      </c>
      <c r="F66" s="113">
        <f t="shared" si="1"/>
        <v>-0.49376557743671867</v>
      </c>
    </row>
    <row r="67" spans="1:22" x14ac:dyDescent="0.3">
      <c r="A67" s="124">
        <v>42614</v>
      </c>
      <c r="B67">
        <v>57.59</v>
      </c>
      <c r="C67">
        <v>57.523764577436722</v>
      </c>
      <c r="F67" s="113">
        <f t="shared" ref="F67:F73" si="2">B67-C67</f>
        <v>6.6235422563281077E-2</v>
      </c>
    </row>
    <row r="68" spans="1:22" x14ac:dyDescent="0.3">
      <c r="A68" s="124">
        <v>42615</v>
      </c>
      <c r="B68">
        <v>57.669998</v>
      </c>
      <c r="C68">
        <v>57.653765577436722</v>
      </c>
      <c r="F68" s="113">
        <f t="shared" si="2"/>
        <v>1.6232422563277282E-2</v>
      </c>
    </row>
    <row r="69" spans="1:22" ht="15" thickBot="1" x14ac:dyDescent="0.35">
      <c r="A69" s="124">
        <v>42619</v>
      </c>
      <c r="B69">
        <v>57.610000999999997</v>
      </c>
      <c r="C69">
        <v>57.733763577436719</v>
      </c>
      <c r="F69" s="113">
        <f t="shared" si="2"/>
        <v>-0.1237625774367217</v>
      </c>
      <c r="P69" s="125" t="s">
        <v>235</v>
      </c>
    </row>
    <row r="70" spans="1:22" ht="15" thickBot="1" x14ac:dyDescent="0.35">
      <c r="A70" s="124">
        <v>42620</v>
      </c>
      <c r="B70">
        <v>57.66</v>
      </c>
      <c r="C70">
        <v>57.673766577436716</v>
      </c>
      <c r="F70" s="113">
        <f t="shared" si="2"/>
        <v>-1.3766577436719274E-2</v>
      </c>
      <c r="P70" s="127" t="s">
        <v>0</v>
      </c>
      <c r="Q70" s="127" t="s">
        <v>127</v>
      </c>
      <c r="R70" s="127" t="s">
        <v>128</v>
      </c>
      <c r="S70" s="127" t="s">
        <v>129</v>
      </c>
      <c r="T70" s="127" t="s">
        <v>130</v>
      </c>
      <c r="U70" s="127" t="s">
        <v>128</v>
      </c>
      <c r="V70" s="127" t="s">
        <v>129</v>
      </c>
    </row>
    <row r="71" spans="1:22" x14ac:dyDescent="0.3">
      <c r="A71" s="124">
        <v>42621</v>
      </c>
      <c r="B71">
        <v>57.049999</v>
      </c>
      <c r="C71">
        <v>57.723765577436716</v>
      </c>
      <c r="F71" s="113">
        <f t="shared" si="2"/>
        <v>-0.67376657743671586</v>
      </c>
      <c r="P71" s="129">
        <v>1</v>
      </c>
      <c r="Q71" s="130">
        <f>_xll.ACF('11.8.1-14'!$F$3:$F$73,1,$P71,0)</f>
        <v>-4.1224059520402569E-2</v>
      </c>
      <c r="R71" s="130">
        <f>_xll.ACFCI('11.8.1-14'!$F$3:$F$73,1,$P71,0,0.05,1)</f>
        <v>0.23260493075726768</v>
      </c>
      <c r="S71" s="130">
        <f>_xll.ACFCI('11.8.1-14'!$F$3:$F$73,1,$P71,0,0.05,0)</f>
        <v>-0.23260493075726768</v>
      </c>
      <c r="T71" s="130">
        <f>_xll.PACF('11.8.1-14'!$F$3:$F$73,1,$P71)</f>
        <v>-4.1230415248656054E-2</v>
      </c>
      <c r="U71" s="130">
        <f>_xll.PACFCI('11.8.1-14'!$F$3:$F$73,1,$P71,0.05,1)</f>
        <v>0.23426050275873053</v>
      </c>
      <c r="V71" s="130">
        <f>_xll.PACFCI('11.8.1-14'!$F$3:$F$73,1,$P71,0.05,0)</f>
        <v>-0.23426050275873053</v>
      </c>
    </row>
    <row r="72" spans="1:22" ht="15" thickBot="1" x14ac:dyDescent="0.35">
      <c r="A72" s="124">
        <v>42622</v>
      </c>
      <c r="B72">
        <v>57.049999</v>
      </c>
      <c r="C72">
        <v>57.113764577436719</v>
      </c>
      <c r="F72" s="113">
        <f t="shared" si="2"/>
        <v>-6.3765577436718957E-2</v>
      </c>
      <c r="P72" s="129">
        <v>2</v>
      </c>
      <c r="Q72" s="130">
        <f>_xll.ACF('11.8.1-14'!$F$3:$F$73,1,$P72,0)</f>
        <v>4.692213572800151E-2</v>
      </c>
      <c r="R72" s="130">
        <f>_xll.ACFCI('11.8.1-14'!$F$3:$F$73,1,$P72,0,0.05,1)</f>
        <v>0.23299988962946402</v>
      </c>
      <c r="S72" s="130">
        <f>_xll.ACFCI('11.8.1-14'!$F$3:$F$73,1,$P72,0,0.05,0)</f>
        <v>-0.23299988962946402</v>
      </c>
      <c r="T72" s="130">
        <f>_xll.PACF('11.8.1-14'!$F$3:$F$73,1,$P72)</f>
        <v>4.4785719663128241E-2</v>
      </c>
      <c r="U72" s="130">
        <f>_xll.PACFCI('11.8.1-14'!$F$3:$F$73,1,$P72,0.05,1)</f>
        <v>0.2359519362962377</v>
      </c>
      <c r="V72" s="130">
        <f>_xll.PACFCI('11.8.1-14'!$F$3:$F$73,1,$P72,0.05,0)</f>
        <v>-0.2359519362962377</v>
      </c>
    </row>
    <row r="73" spans="1:22" ht="15" thickBot="1" x14ac:dyDescent="0.35">
      <c r="A73" s="124">
        <v>42625</v>
      </c>
      <c r="B73">
        <v>57.049999</v>
      </c>
      <c r="C73">
        <v>57.113764577436719</v>
      </c>
      <c r="F73" s="113">
        <f t="shared" si="2"/>
        <v>-6.3765577436718957E-2</v>
      </c>
      <c r="G73" s="127" t="s">
        <v>148</v>
      </c>
      <c r="H73" s="127" t="s">
        <v>77</v>
      </c>
      <c r="I73" s="127" t="s">
        <v>149</v>
      </c>
      <c r="J73" s="127" t="s">
        <v>128</v>
      </c>
      <c r="K73" s="127" t="s">
        <v>129</v>
      </c>
      <c r="P73" s="129">
        <v>3</v>
      </c>
      <c r="Q73" s="130">
        <f>_xll.ACF('11.8.1-14'!$F$3:$F$73,1,$P73,0)</f>
        <v>-0.18211794212082644</v>
      </c>
      <c r="R73" s="130">
        <f>_xll.ACFCI('11.8.1-14'!$F$3:$F$73,1,$P73,0,0.05,1)</f>
        <v>0.23351058506035602</v>
      </c>
      <c r="S73" s="130">
        <f>_xll.ACFCI('11.8.1-14'!$F$3:$F$73,1,$P73,0,0.05,0)</f>
        <v>-0.23351058506035602</v>
      </c>
      <c r="T73" s="130">
        <f>_xll.PACF('11.8.1-14'!$F$3:$F$73,1,$P73)</f>
        <v>-0.18189740251630895</v>
      </c>
      <c r="U73" s="130">
        <f>_xll.PACFCI('11.8.1-14'!$F$3:$F$73,1,$P73,0.05,1)</f>
        <v>0.23768054501956176</v>
      </c>
      <c r="V73" s="130">
        <f>_xll.PACFCI('11.8.1-14'!$F$3:$F$73,1,$P73,0.05,0)</f>
        <v>-0.23768054501956176</v>
      </c>
    </row>
    <row r="74" spans="1:22" x14ac:dyDescent="0.3">
      <c r="C74">
        <f t="shared" ref="C74:C85" si="3">H74</f>
        <v>57.179219599664684</v>
      </c>
      <c r="D74">
        <f t="shared" ref="D74:D85" si="4">J74</f>
        <v>58.390042126983232</v>
      </c>
      <c r="E74">
        <f t="shared" ref="E74:E85" si="5">K74</f>
        <v>55.968397072346136</v>
      </c>
      <c r="G74" s="129">
        <v>1</v>
      </c>
      <c r="H74" s="136">
        <f>_xll.ARIMA_FORE('11.8.1-14'!$C$54:$C$73,1,1,$J$3,$J$5,$J$4,,$G74,1,0.05)</f>
        <v>57.179219599664684</v>
      </c>
      <c r="I74" s="136">
        <f>_xll.ARIMA_FORE('11.8.1-14'!$C$54:$C$73,1,1,$J$3,$J$5,$J$4,,$G74,2,0.05)</f>
        <v>0.61777794738544201</v>
      </c>
      <c r="J74" s="136">
        <f>_xll.ARIMA_FORE('11.8.1-14'!$C$54:$C$73,1,1,$J$3,$J$5,$J$4,,$G74,5,0.05)</f>
        <v>58.390042126983232</v>
      </c>
      <c r="K74" s="136">
        <f>_xll.ARIMA_FORE('11.8.1-14'!$C$54:$C$73,1,1,$J$3,$J$5,$J$4,,$G74,4,0.05)</f>
        <v>55.968397072346136</v>
      </c>
      <c r="P74" s="129">
        <v>4</v>
      </c>
      <c r="Q74" s="130">
        <f>_xll.ACF('11.8.1-14'!$F$3:$F$73,1,$P74,0)</f>
        <v>-2.3052495962371435E-2</v>
      </c>
      <c r="R74" s="130">
        <f>_xll.ACFCI('11.8.1-14'!$F$3:$F$73,1,$P74,0,0.05,1)</f>
        <v>0.24107300140458771</v>
      </c>
      <c r="S74" s="130">
        <f>_xll.ACFCI('11.8.1-14'!$F$3:$F$73,1,$P74,0,0.05,0)</f>
        <v>-0.24107300140458771</v>
      </c>
      <c r="T74" s="130">
        <f>_xll.PACF('11.8.1-14'!$F$3:$F$73,1,$P74)</f>
        <v>-4.1532337453599216E-2</v>
      </c>
      <c r="U74" s="130">
        <f>_xll.PACFCI('11.8.1-14'!$F$3:$F$73,1,$P74,0.05,1)</f>
        <v>0.23944771094962836</v>
      </c>
      <c r="V74" s="130">
        <f>_xll.PACFCI('11.8.1-14'!$F$3:$F$73,1,$P74,0.05,0)</f>
        <v>-0.23944771094962836</v>
      </c>
    </row>
    <row r="75" spans="1:22" x14ac:dyDescent="0.3">
      <c r="C75">
        <f t="shared" si="3"/>
        <v>57.242940415902375</v>
      </c>
      <c r="D75">
        <f t="shared" si="4"/>
        <v>58.978134523257545</v>
      </c>
      <c r="E75">
        <f t="shared" si="5"/>
        <v>55.507746308547205</v>
      </c>
      <c r="G75" s="129">
        <v>2</v>
      </c>
      <c r="H75" s="136">
        <f>_xll.ARIMA_FORE('11.8.1-14'!$C$54:$C$73,1,1,$J$3,$J$5,$J$4,,$G75,1,0.05)</f>
        <v>57.242940415902375</v>
      </c>
      <c r="I75" s="136">
        <f>_xll.ARIMA_FORE('11.8.1-14'!$C$54:$C$73,1,1,$J$3,$J$5,$J$4,,$G75,2,0.05)</f>
        <v>0.88531938394896936</v>
      </c>
      <c r="J75" s="136">
        <f>_xll.ARIMA_FORE('11.8.1-14'!$C$54:$C$73,1,1,$J$3,$J$5,$J$4,,$G75,5,0.05)</f>
        <v>58.978134523257545</v>
      </c>
      <c r="K75" s="136">
        <f>_xll.ARIMA_FORE('11.8.1-14'!$C$54:$C$73,1,1,$J$3,$J$5,$J$4,,$G75,4,0.05)</f>
        <v>55.507746308547205</v>
      </c>
      <c r="P75" s="129">
        <v>5</v>
      </c>
      <c r="Q75" s="130">
        <f>_xll.ACF('11.8.1-14'!$F$3:$F$73,1,$P75,0)</f>
        <v>5.6509514263701384E-2</v>
      </c>
      <c r="R75" s="130">
        <f>_xll.ACFCI('11.8.1-14'!$F$3:$F$73,1,$P75,0,0.05,1)</f>
        <v>0.24119224025384864</v>
      </c>
      <c r="S75" s="130">
        <f>_xll.ACFCI('11.8.1-14'!$F$3:$F$73,1,$P75,0,0.05,0)</f>
        <v>-0.24119224025384864</v>
      </c>
      <c r="T75" s="130">
        <f>_xll.PACF('11.8.1-14'!$F$3:$F$73,1,$P75)</f>
        <v>7.315817320713959E-2</v>
      </c>
      <c r="U75" s="130">
        <f>_xll.PACFCI('11.8.1-14'!$F$3:$F$73,1,$P75,0.05,1)</f>
        <v>0.24125488912282902</v>
      </c>
      <c r="V75" s="130">
        <f>_xll.PACFCI('11.8.1-14'!$F$3:$F$73,1,$P75,0.05,0)</f>
        <v>-0.24125488912282902</v>
      </c>
    </row>
    <row r="76" spans="1:22" x14ac:dyDescent="0.3">
      <c r="C76">
        <f t="shared" si="3"/>
        <v>57.306707179270084</v>
      </c>
      <c r="D76">
        <f t="shared" si="4"/>
        <v>59.441612220004373</v>
      </c>
      <c r="E76">
        <f t="shared" si="5"/>
        <v>55.171802138535796</v>
      </c>
      <c r="G76" s="129">
        <v>3</v>
      </c>
      <c r="H76" s="136">
        <f>_xll.ARIMA_FORE('11.8.1-14'!$C$54:$C$73,1,1,$J$3,$J$5,$J$4,,$G76,1,0.05)</f>
        <v>57.306707179270084</v>
      </c>
      <c r="I76" s="136">
        <f>_xll.ARIMA_FORE('11.8.1-14'!$C$54:$C$73,1,1,$J$3,$J$5,$J$4,,$G76,2,0.05)</f>
        <v>1.0892572810389101</v>
      </c>
      <c r="J76" s="136">
        <f>_xll.ARIMA_FORE('11.8.1-14'!$C$54:$C$73,1,1,$J$3,$J$5,$J$4,,$G76,5,0.05)</f>
        <v>59.441612220004373</v>
      </c>
      <c r="K76" s="136">
        <f>_xll.ARIMA_FORE('11.8.1-14'!$C$54:$C$73,1,1,$J$3,$J$5,$J$4,,$G76,4,0.05)</f>
        <v>55.171802138535796</v>
      </c>
      <c r="P76" s="129">
        <v>6</v>
      </c>
      <c r="Q76" s="130">
        <f>_xll.ACF('11.8.1-14'!$F$3:$F$73,1,$P76,0)</f>
        <v>7.4542924243104797E-2</v>
      </c>
      <c r="R76" s="130">
        <f>_xll.ACFCI('11.8.1-14'!$F$3:$F$73,1,$P76,0,0.05,1)</f>
        <v>0.24190751708554958</v>
      </c>
      <c r="S76" s="130">
        <f>_xll.ACFCI('11.8.1-14'!$F$3:$F$73,1,$P76,0,0.05,0)</f>
        <v>-0.24190751708554958</v>
      </c>
      <c r="T76" s="130">
        <f>_xll.PACF('11.8.1-14'!$F$3:$F$73,1,$P76)</f>
        <v>5.1563618415018074E-2</v>
      </c>
      <c r="U76" s="130">
        <f>_xll.PACFCI('11.8.1-14'!$F$3:$F$73,1,$P76,0.05,1)</f>
        <v>0.24310361262683303</v>
      </c>
      <c r="V76" s="130">
        <f>_xll.PACFCI('11.8.1-14'!$F$3:$F$73,1,$P76,0.05,0)</f>
        <v>-0.24310361262683303</v>
      </c>
    </row>
    <row r="77" spans="1:22" x14ac:dyDescent="0.3">
      <c r="C77">
        <f t="shared" si="3"/>
        <v>57.370472725286007</v>
      </c>
      <c r="D77">
        <f t="shared" si="4"/>
        <v>59.841261363136603</v>
      </c>
      <c r="E77">
        <f t="shared" si="5"/>
        <v>54.899684087435411</v>
      </c>
      <c r="G77" s="129">
        <v>4</v>
      </c>
      <c r="H77" s="136">
        <f>_xll.ARIMA_FORE('11.8.1-14'!$C$54:$C$73,1,1,$J$3,$J$5,$J$4,,$G77,1,0.05)</f>
        <v>57.370472725286007</v>
      </c>
      <c r="I77" s="136">
        <f>_xll.ARIMA_FORE('11.8.1-14'!$C$54:$C$73,1,1,$J$3,$J$5,$J$4,,$G77,2,0.05)</f>
        <v>1.2606296122479084</v>
      </c>
      <c r="J77" s="136">
        <f>_xll.ARIMA_FORE('11.8.1-14'!$C$54:$C$73,1,1,$J$3,$J$5,$J$4,,$G77,5,0.05)</f>
        <v>59.841261363136603</v>
      </c>
      <c r="K77" s="136">
        <f>_xll.ARIMA_FORE('11.8.1-14'!$C$54:$C$73,1,1,$J$3,$J$5,$J$4,,$G77,4,0.05)</f>
        <v>54.899684087435411</v>
      </c>
      <c r="P77" s="129">
        <v>7</v>
      </c>
      <c r="Q77" s="130">
        <f>_xll.ACF('11.8.1-14'!$F$3:$F$73,1,$P77,0)</f>
        <v>6.3022608738885252E-2</v>
      </c>
      <c r="R77" s="130">
        <f>_xll.ACFCI('11.8.1-14'!$F$3:$F$73,1,$P77,0,0.05,1)</f>
        <v>0.24314714115618596</v>
      </c>
      <c r="S77" s="130">
        <f>_xll.ACFCI('11.8.1-14'!$F$3:$F$73,1,$P77,0,0.05,0)</f>
        <v>-0.24314714115618596</v>
      </c>
      <c r="T77" s="130">
        <f>_xll.PACF('11.8.1-14'!$F$3:$F$73,1,$P77)</f>
        <v>5.1962231312083267E-2</v>
      </c>
      <c r="U77" s="130">
        <f>_xll.PACFCI('11.8.1-14'!$F$3:$F$73,1,$P77,0.05,1)</f>
        <v>0.2449954980675067</v>
      </c>
      <c r="V77" s="130">
        <f>_xll.PACFCI('11.8.1-14'!$F$3:$F$73,1,$P77,0.05,0)</f>
        <v>-0.2449954980675067</v>
      </c>
    </row>
    <row r="78" spans="1:22" x14ac:dyDescent="0.3">
      <c r="C78">
        <f t="shared" si="3"/>
        <v>57.434238303555205</v>
      </c>
      <c r="D78">
        <f t="shared" si="4"/>
        <v>60.200422487061331</v>
      </c>
      <c r="E78">
        <f t="shared" si="5"/>
        <v>54.668054120049078</v>
      </c>
      <c r="G78" s="129">
        <v>5</v>
      </c>
      <c r="H78" s="136">
        <f>_xll.ARIMA_FORE('11.8.1-14'!$C$54:$C$73,1,1,$J$3,$J$5,$J$4,,$G78,1,0.05)</f>
        <v>57.434238303555205</v>
      </c>
      <c r="I78" s="136">
        <f>_xll.ARIMA_FORE('11.8.1-14'!$C$54:$C$73,1,1,$J$3,$J$5,$J$4,,$G78,2,0.05)</f>
        <v>1.4113443947569642</v>
      </c>
      <c r="J78" s="136">
        <f>_xll.ARIMA_FORE('11.8.1-14'!$C$54:$C$73,1,1,$J$3,$J$5,$J$4,,$G78,5,0.05)</f>
        <v>60.200422487061331</v>
      </c>
      <c r="K78" s="136">
        <f>_xll.ARIMA_FORE('11.8.1-14'!$C$54:$C$73,1,1,$J$3,$J$5,$J$4,,$G78,4,0.05)</f>
        <v>54.668054120049078</v>
      </c>
      <c r="P78" s="129">
        <v>8</v>
      </c>
      <c r="Q78" s="130">
        <f>_xll.ACF('11.8.1-14'!$F$3:$F$73,1,$P78,0)</f>
        <v>8.654959143732098E-2</v>
      </c>
      <c r="R78" s="130">
        <f>_xll.ACFCI('11.8.1-14'!$F$3:$F$73,1,$P78,0,0.05,1)</f>
        <v>0.24402935578154386</v>
      </c>
      <c r="S78" s="130">
        <f>_xll.ACFCI('11.8.1-14'!$F$3:$F$73,1,$P78,0,0.05,0)</f>
        <v>-0.24402935578154386</v>
      </c>
      <c r="T78" s="130">
        <f>_xll.PACF('11.8.1-14'!$F$3:$F$73,1,$P78)</f>
        <v>0.11856899699814674</v>
      </c>
      <c r="U78" s="130">
        <f>_xll.PACFCI('11.8.1-14'!$F$3:$F$73,1,$P78,0.05,1)</f>
        <v>0.24693225151124881</v>
      </c>
      <c r="V78" s="130">
        <f>_xll.PACFCI('11.8.1-14'!$F$3:$F$73,1,$P78,0.05,0)</f>
        <v>-0.24693225151124881</v>
      </c>
    </row>
    <row r="79" spans="1:22" x14ac:dyDescent="0.3">
      <c r="C79">
        <f t="shared" si="3"/>
        <v>57.498003880969861</v>
      </c>
      <c r="D79">
        <f t="shared" si="4"/>
        <v>60.530948559092074</v>
      </c>
      <c r="E79">
        <f t="shared" si="5"/>
        <v>54.465059202847648</v>
      </c>
      <c r="G79" s="129">
        <v>6</v>
      </c>
      <c r="H79" s="136">
        <f>_xll.ARIMA_FORE('11.8.1-14'!$C$54:$C$73,1,1,$J$3,$J$5,$J$4,,$G79,1,0.05)</f>
        <v>57.498003880969861</v>
      </c>
      <c r="I79" s="136">
        <f>_xll.ARIMA_FORE('11.8.1-14'!$C$54:$C$73,1,1,$J$3,$J$5,$J$4,,$G79,2,0.05)</f>
        <v>1.5474491888859672</v>
      </c>
      <c r="J79" s="136">
        <f>_xll.ARIMA_FORE('11.8.1-14'!$C$54:$C$73,1,1,$J$3,$J$5,$J$4,,$G79,5,0.05)</f>
        <v>60.530948559092074</v>
      </c>
      <c r="K79" s="136">
        <f>_xll.ARIMA_FORE('11.8.1-14'!$C$54:$C$73,1,1,$J$3,$J$5,$J$4,,$G79,4,0.05)</f>
        <v>54.465059202847648</v>
      </c>
      <c r="P79" s="129">
        <v>9</v>
      </c>
      <c r="Q79" s="130">
        <f>_xll.ACF('11.8.1-14'!$F$3:$F$73,1,$P79,0)</f>
        <v>4.8414229601282464E-2</v>
      </c>
      <c r="R79" s="130">
        <f>_xll.ACFCI('11.8.1-14'!$F$3:$F$73,1,$P79,0,0.05,1)</f>
        <v>0.24568457459932505</v>
      </c>
      <c r="S79" s="130">
        <f>_xll.ACFCI('11.8.1-14'!$F$3:$F$73,1,$P79,0,0.05,0)</f>
        <v>-0.24568457459932505</v>
      </c>
      <c r="T79" s="130">
        <f>_xll.PACF('11.8.1-14'!$F$3:$F$73,1,$P79)</f>
        <v>9.0941802745454048E-2</v>
      </c>
      <c r="U79" s="130">
        <f>_xll.PACFCI('11.8.1-14'!$F$3:$F$73,1,$P79,0.05,1)</f>
        <v>0.24891567495238623</v>
      </c>
      <c r="V79" s="130">
        <f>_xll.PACFCI('11.8.1-14'!$F$3:$F$73,1,$P79,0.05,0)</f>
        <v>-0.24891567495238623</v>
      </c>
    </row>
    <row r="80" spans="1:22" x14ac:dyDescent="0.3">
      <c r="C80">
        <f t="shared" si="3"/>
        <v>57.561769458407163</v>
      </c>
      <c r="D80">
        <f t="shared" si="4"/>
        <v>60.839837777564355</v>
      </c>
      <c r="E80">
        <f t="shared" si="5"/>
        <v>54.28370113924997</v>
      </c>
      <c r="G80" s="129">
        <v>7</v>
      </c>
      <c r="H80" s="136">
        <f>_xll.ARIMA_FORE('11.8.1-14'!$C$54:$C$73,1,1,$J$3,$J$5,$J$4,,$G80,1,0.05)</f>
        <v>57.561769458407163</v>
      </c>
      <c r="I80" s="136">
        <f>_xll.ARIMA_FORE('11.8.1-14'!$C$54:$C$73,1,1,$J$3,$J$5,$J$4,,$G80,2,0.05)</f>
        <v>1.6725145691523831</v>
      </c>
      <c r="J80" s="136">
        <f>_xll.ARIMA_FORE('11.8.1-14'!$C$54:$C$73,1,1,$J$3,$J$5,$J$4,,$G80,5,0.05)</f>
        <v>60.839837777564355</v>
      </c>
      <c r="K80" s="136">
        <f>_xll.ARIMA_FORE('11.8.1-14'!$C$54:$C$73,1,1,$J$3,$J$5,$J$4,,$G80,4,0.05)</f>
        <v>54.28370113924997</v>
      </c>
      <c r="P80" s="129">
        <v>10</v>
      </c>
      <c r="Q80" s="130">
        <f>_xll.ACF('11.8.1-14'!$F$3:$F$73,1,$P80,0)</f>
        <v>0.14066388590382914</v>
      </c>
      <c r="R80" s="130">
        <f>_xll.ACFCI('11.8.1-14'!$F$3:$F$73,1,$P80,0,0.05,1)</f>
        <v>0.24620021920995835</v>
      </c>
      <c r="S80" s="130">
        <f>_xll.ACFCI('11.8.1-14'!$F$3:$F$73,1,$P80,0,0.05,0)</f>
        <v>-0.24620021920995835</v>
      </c>
      <c r="T80" s="130">
        <f>_xll.PACF('11.8.1-14'!$F$3:$F$73,1,$P80)</f>
        <v>0.18637320803634566</v>
      </c>
      <c r="U80" s="130">
        <f>_xll.PACFCI('11.8.1-14'!$F$3:$F$73,1,$P80,0.05,1)</f>
        <v>0.25094767336135521</v>
      </c>
      <c r="V80" s="130">
        <f>_xll.PACFCI('11.8.1-14'!$F$3:$F$73,1,$P80,0.05,0)</f>
        <v>-0.25094767336135521</v>
      </c>
    </row>
    <row r="81" spans="3:22" x14ac:dyDescent="0.3">
      <c r="C81">
        <f t="shared" si="3"/>
        <v>57.62553503584386</v>
      </c>
      <c r="D81">
        <f t="shared" si="4"/>
        <v>61.131631211022444</v>
      </c>
      <c r="E81">
        <f t="shared" si="5"/>
        <v>54.119438860665277</v>
      </c>
      <c r="G81" s="129">
        <v>8</v>
      </c>
      <c r="H81" s="136">
        <f>_xll.ARIMA_FORE('11.8.1-14'!$C$54:$C$73,1,1,$J$3,$J$5,$J$4,,$G81,1,0.05)</f>
        <v>57.62553503584386</v>
      </c>
      <c r="I81" s="136">
        <f>_xll.ARIMA_FORE('11.8.1-14'!$C$54:$C$73,1,1,$J$3,$J$5,$J$4,,$G81,2,0.05)</f>
        <v>1.7888574498481737</v>
      </c>
      <c r="J81" s="136">
        <f>_xll.ARIMA_FORE('11.8.1-14'!$C$54:$C$73,1,1,$J$3,$J$5,$J$4,,$G81,5,0.05)</f>
        <v>61.131631211022444</v>
      </c>
      <c r="K81" s="136">
        <f>_xll.ARIMA_FORE('11.8.1-14'!$C$54:$C$73,1,1,$J$3,$J$5,$J$4,,$G81,4,0.05)</f>
        <v>54.119438860665277</v>
      </c>
      <c r="P81" s="129">
        <v>11</v>
      </c>
      <c r="Q81" s="130">
        <f>_xll.ACF('11.8.1-14'!$F$3:$F$73,1,$P81,0)</f>
        <v>-5.3729969544398765E-2</v>
      </c>
      <c r="R81" s="130">
        <f>_xll.ACFCI('11.8.1-14'!$F$3:$F$73,1,$P81,0,0.05,1)</f>
        <v>0.25051073571350874</v>
      </c>
      <c r="S81" s="130">
        <f>_xll.ACFCI('11.8.1-14'!$F$3:$F$73,1,$P81,0,0.05,0)</f>
        <v>-0.25051073571350874</v>
      </c>
      <c r="T81" s="130">
        <f>_xll.PACF('11.8.1-14'!$F$3:$F$73,1,$P81)</f>
        <v>1.1224976516796792E-2</v>
      </c>
      <c r="U81" s="130">
        <f>_xll.PACFCI('11.8.1-14'!$F$3:$F$73,1,$P81,0.05,1)</f>
        <v>0.25303026237633192</v>
      </c>
      <c r="V81" s="130">
        <f>_xll.PACFCI('11.8.1-14'!$F$3:$F$73,1,$P81,0.05,0)</f>
        <v>-0.25303026237633192</v>
      </c>
    </row>
    <row r="82" spans="3:22" x14ac:dyDescent="0.3">
      <c r="C82">
        <f t="shared" si="3"/>
        <v>57.689300613280579</v>
      </c>
      <c r="D82">
        <f t="shared" si="4"/>
        <v>61.409473845018915</v>
      </c>
      <c r="E82">
        <f t="shared" si="5"/>
        <v>53.969127381542243</v>
      </c>
      <c r="G82" s="129">
        <v>9</v>
      </c>
      <c r="H82" s="136">
        <f>_xll.ARIMA_FORE('11.8.1-14'!$C$54:$C$73,1,1,$J$3,$J$5,$J$4,,$G82,1,0.05)</f>
        <v>57.689300613280579</v>
      </c>
      <c r="I82" s="136">
        <f>_xll.ARIMA_FORE('11.8.1-14'!$C$54:$C$73,1,1,$J$3,$J$5,$J$4,,$G82,2,0.05)</f>
        <v>1.8980824449237792</v>
      </c>
      <c r="J82" s="136">
        <f>_xll.ARIMA_FORE('11.8.1-14'!$C$54:$C$73,1,1,$J$3,$J$5,$J$4,,$G82,5,0.05)</f>
        <v>61.409473845018915</v>
      </c>
      <c r="K82" s="136">
        <f>_xll.ARIMA_FORE('11.8.1-14'!$C$54:$C$73,1,1,$J$3,$J$5,$J$4,,$G82,4,0.05)</f>
        <v>53.969127381542243</v>
      </c>
      <c r="P82" s="129">
        <v>12</v>
      </c>
      <c r="Q82" s="130">
        <f>_xll.ACF('11.8.1-14'!$F$3:$F$73,1,$P82,0)</f>
        <v>-2.2097660919732989E-2</v>
      </c>
      <c r="R82" s="130">
        <f>_xll.ACFCI('11.8.1-14'!$F$3:$F$73,1,$P82,0,0.05,1)</f>
        <v>0.25113347349405946</v>
      </c>
      <c r="S82" s="130">
        <f>_xll.ACFCI('11.8.1-14'!$F$3:$F$73,1,$P82,0,0.05,0)</f>
        <v>-0.25113347349405946</v>
      </c>
      <c r="T82" s="130">
        <f>_xll.PACF('11.8.1-14'!$F$3:$F$73,1,$P82)</f>
        <v>8.3809815047007057E-3</v>
      </c>
      <c r="U82" s="130">
        <f>_xll.PACFCI('11.8.1-14'!$F$3:$F$73,1,$P82,0.05,1)</f>
        <v>0.25516557670890594</v>
      </c>
      <c r="V82" s="130">
        <f>_xll.PACFCI('11.8.1-14'!$F$3:$F$73,1,$P82,0.05,0)</f>
        <v>-0.25516557670890594</v>
      </c>
    </row>
    <row r="83" spans="3:22" x14ac:dyDescent="0.3">
      <c r="C83">
        <f t="shared" si="3"/>
        <v>57.753066190717298</v>
      </c>
      <c r="D83">
        <f t="shared" si="4"/>
        <v>61.675650461154717</v>
      </c>
      <c r="E83">
        <f t="shared" si="5"/>
        <v>53.83048192027988</v>
      </c>
      <c r="G83" s="129">
        <v>10</v>
      </c>
      <c r="H83" s="136">
        <f>_xll.ARIMA_FORE('11.8.1-14'!$C$54:$C$73,1,1,$J$3,$J$5,$J$4,,$G83,1,0.05)</f>
        <v>57.753066190717298</v>
      </c>
      <c r="I83" s="136">
        <f>_xll.ARIMA_FORE('11.8.1-14'!$C$54:$C$73,1,1,$J$3,$J$5,$J$4,,$G83,2,0.05)</f>
        <v>2.0013552806981463</v>
      </c>
      <c r="J83" s="136">
        <f>_xll.ARIMA_FORE('11.8.1-14'!$C$54:$C$73,1,1,$J$3,$J$5,$J$4,,$G83,5,0.05)</f>
        <v>61.675650461154717</v>
      </c>
      <c r="K83" s="136">
        <f>_xll.ARIMA_FORE('11.8.1-14'!$C$54:$C$73,1,1,$J$3,$J$5,$J$4,,$G83,4,0.05)</f>
        <v>53.83048192027988</v>
      </c>
      <c r="P83" s="129">
        <v>13</v>
      </c>
      <c r="Q83" s="130">
        <f>_xll.ACF('11.8.1-14'!$F$3:$F$73,1,$P83,0)</f>
        <v>-3.597734007859605E-2</v>
      </c>
      <c r="R83" s="130">
        <f>_xll.ACFCI('11.8.1-14'!$F$3:$F$73,1,$P83,0,0.05,1)</f>
        <v>0.25123865391474437</v>
      </c>
      <c r="S83" s="130">
        <f>_xll.ACFCI('11.8.1-14'!$F$3:$F$73,1,$P83,0,0.05,0)</f>
        <v>-0.25123865391474437</v>
      </c>
      <c r="T83" s="130">
        <f>_xll.PACF('11.8.1-14'!$F$3:$F$73,1,$P83)</f>
        <v>2.9885180098354953E-2</v>
      </c>
      <c r="U83" s="130">
        <f>_xll.PACFCI('11.8.1-14'!$F$3:$F$73,1,$P83,0.05,1)</f>
        <v>0.25735587934348281</v>
      </c>
      <c r="V83" s="130">
        <f>_xll.PACFCI('11.8.1-14'!$F$3:$F$73,1,$P83,0.05,0)</f>
        <v>-0.25735587934348281</v>
      </c>
    </row>
    <row r="84" spans="3:22" x14ac:dyDescent="0.3">
      <c r="C84">
        <f t="shared" si="3"/>
        <v>57.816831768154017</v>
      </c>
      <c r="D84">
        <f t="shared" si="4"/>
        <v>61.931882903100416</v>
      </c>
      <c r="E84">
        <f t="shared" si="5"/>
        <v>53.701780633207619</v>
      </c>
      <c r="G84" s="129">
        <v>11</v>
      </c>
      <c r="H84" s="136">
        <f>_xll.ARIMA_FORE('11.8.1-14'!$C$54:$C$73,1,1,$J$3,$J$5,$J$4,,$G84,1,0.05)</f>
        <v>57.816831768154017</v>
      </c>
      <c r="I84" s="136">
        <f>_xll.ARIMA_FORE('11.8.1-14'!$C$54:$C$73,1,1,$J$3,$J$5,$J$4,,$G84,2,0.05)</f>
        <v>2.0995544649827216</v>
      </c>
      <c r="J84" s="136">
        <f>_xll.ARIMA_FORE('11.8.1-14'!$C$54:$C$73,1,1,$J$3,$J$5,$J$4,,$G84,5,0.05)</f>
        <v>61.931882903100416</v>
      </c>
      <c r="K84" s="136">
        <f>_xll.ARIMA_FORE('11.8.1-14'!$C$54:$C$73,1,1,$J$3,$J$5,$J$4,,$G84,4,0.05)</f>
        <v>53.701780633207619</v>
      </c>
      <c r="P84" s="129">
        <v>14</v>
      </c>
      <c r="Q84" s="130">
        <f>_xll.ACF('11.8.1-14'!$F$3:$F$73,1,$P84,0)</f>
        <v>4.2451578463072626E-2</v>
      </c>
      <c r="R84" s="130">
        <f>_xll.ACFCI('11.8.1-14'!$F$3:$F$73,1,$P84,0,0.05,1)</f>
        <v>0.25151724598841202</v>
      </c>
      <c r="S84" s="130">
        <f>_xll.ACFCI('11.8.1-14'!$F$3:$F$73,1,$P84,0,0.05,0)</f>
        <v>-0.25151724598841202</v>
      </c>
      <c r="T84" s="130">
        <f>_xll.PACF('11.8.1-14'!$F$3:$F$73,1,$P84)</f>
        <v>1.5528230815981368E-2</v>
      </c>
      <c r="U84" s="130">
        <f>_xll.PACFCI('11.8.1-14'!$F$3:$F$73,1,$P84,0.05,1)</f>
        <v>0.25960357162054326</v>
      </c>
      <c r="V84" s="130">
        <f>_xll.PACFCI('11.8.1-14'!$F$3:$F$73,1,$P84,0.05,0)</f>
        <v>-0.25960357162054326</v>
      </c>
    </row>
    <row r="85" spans="3:22" x14ac:dyDescent="0.3">
      <c r="C85">
        <f t="shared" si="3"/>
        <v>57.880597345590736</v>
      </c>
      <c r="D85">
        <f t="shared" si="4"/>
        <v>62.179507012909205</v>
      </c>
      <c r="E85">
        <f t="shared" si="5"/>
        <v>53.581687678272267</v>
      </c>
      <c r="G85" s="129">
        <v>12</v>
      </c>
      <c r="H85" s="136">
        <f>_xll.ARIMA_FORE('11.8.1-14'!$C$54:$C$73,1,1,$J$3,$J$5,$J$4,,$G85,1,0.05)</f>
        <v>57.880597345590736</v>
      </c>
      <c r="I85" s="136">
        <f>_xll.ARIMA_FORE('11.8.1-14'!$C$54:$C$73,1,1,$J$3,$J$5,$J$4,,$G85,2,0.05)</f>
        <v>2.193361562369371</v>
      </c>
      <c r="J85" s="136">
        <f>_xll.ARIMA_FORE('11.8.1-14'!$C$54:$C$73,1,1,$J$3,$J$5,$J$4,,$G85,5,0.05)</f>
        <v>62.179507012909205</v>
      </c>
      <c r="K85" s="136">
        <f>_xll.ARIMA_FORE('11.8.1-14'!$C$54:$C$73,1,1,$J$3,$J$5,$J$4,,$G85,4,0.05)</f>
        <v>53.581687678272267</v>
      </c>
      <c r="P85" s="129">
        <v>15</v>
      </c>
      <c r="Q85" s="130">
        <f>_xll.ACF('11.8.1-14'!$F$3:$F$73,1,$P85,0)</f>
        <v>0.13740800109307444</v>
      </c>
      <c r="R85" s="130">
        <f>_xll.ACFCI('11.8.1-14'!$F$3:$F$73,1,$P85,0,0.05,1)</f>
        <v>0.25190461372458278</v>
      </c>
      <c r="S85" s="130">
        <f>_xll.ACFCI('11.8.1-14'!$F$3:$F$73,1,$P85,0,0.05,0)</f>
        <v>-0.25190461372458278</v>
      </c>
      <c r="T85" s="130">
        <f>_xll.PACF('11.8.1-14'!$F$3:$F$73,1,$P85)</f>
        <v>0.10640938521733122</v>
      </c>
      <c r="U85" s="130">
        <f>_xll.PACFCI('11.8.1-14'!$F$3:$F$73,1,$P85,0.05,1)</f>
        <v>0.26191120430589926</v>
      </c>
      <c r="V85" s="130">
        <f>_xll.PACFCI('11.8.1-14'!$F$3:$F$73,1,$P85,0.05,0)</f>
        <v>-0.26191120430589926</v>
      </c>
    </row>
    <row r="86" spans="3:22" x14ac:dyDescent="0.3">
      <c r="P86" s="129">
        <v>16</v>
      </c>
      <c r="Q86" s="130">
        <f>_xll.ACF('11.8.1-14'!$F$3:$F$73,1,$P86,0)</f>
        <v>7.3480629000433229E-2</v>
      </c>
      <c r="R86" s="130">
        <f>_xll.ACFCI('11.8.1-14'!$F$3:$F$73,1,$P86,0,0.05,1)</f>
        <v>0.25592781207929144</v>
      </c>
      <c r="S86" s="130">
        <f>_xll.ACFCI('11.8.1-14'!$F$3:$F$73,1,$P86,0,0.05,0)</f>
        <v>-0.25592781207929144</v>
      </c>
      <c r="T86" s="130">
        <f>_xll.PACF('11.8.1-14'!$F$3:$F$73,1,$P86)</f>
        <v>4.6605986617918108E-2</v>
      </c>
      <c r="U86" s="130">
        <f>_xll.PACFCI('11.8.1-14'!$F$3:$F$73,1,$P86,0.05,1)</f>
        <v>0.26428148976196242</v>
      </c>
      <c r="V86" s="130">
        <f>_xll.PACFCI('11.8.1-14'!$F$3:$F$73,1,$P86,0.05,0)</f>
        <v>-0.26428148976196242</v>
      </c>
    </row>
    <row r="87" spans="3:22" x14ac:dyDescent="0.3">
      <c r="P87" s="129">
        <v>17</v>
      </c>
      <c r="Q87" s="130">
        <f>_xll.ACF('11.8.1-14'!$F$3:$F$73,1,$P87,0)</f>
        <v>-0.26571364011730114</v>
      </c>
      <c r="R87" s="130">
        <f>_xll.ACFCI('11.8.1-14'!$F$3:$F$73,1,$P87,0,0.05,1)</f>
        <v>0.25706675194963896</v>
      </c>
      <c r="S87" s="130">
        <f>_xll.ACFCI('11.8.1-14'!$F$3:$F$73,1,$P87,0,0.05,0)</f>
        <v>-0.25706675194963896</v>
      </c>
      <c r="T87" s="130">
        <f>_xll.PACF('11.8.1-14'!$F$3:$F$73,1,$P87)</f>
        <v>-0.30627562698419752</v>
      </c>
      <c r="U87" s="130">
        <f>_xll.PACFCI('11.8.1-14'!$F$3:$F$73,1,$P87,0.05,1)</f>
        <v>0.26671731535307269</v>
      </c>
      <c r="V87" s="130">
        <f>_xll.PACFCI('11.8.1-14'!$F$3:$F$73,1,$P87,0.05,0)</f>
        <v>-0.26671731535307269</v>
      </c>
    </row>
    <row r="88" spans="3:22" x14ac:dyDescent="0.3">
      <c r="P88" s="129">
        <v>18</v>
      </c>
      <c r="Q88" s="130">
        <f>_xll.ACF('11.8.1-14'!$F$3:$F$73,1,$P88,0)</f>
        <v>2.9210557090537072E-2</v>
      </c>
      <c r="R88" s="130">
        <f>_xll.ACFCI('11.8.1-14'!$F$3:$F$73,1,$P88,0,0.05,1)</f>
        <v>0.27152044693644312</v>
      </c>
      <c r="S88" s="130">
        <f>_xll.ACFCI('11.8.1-14'!$F$3:$F$73,1,$P88,0,0.05,0)</f>
        <v>-0.27152044693644312</v>
      </c>
      <c r="T88" s="130">
        <f>_xll.PACF('11.8.1-14'!$F$3:$F$73,1,$P88)</f>
        <v>-2.0435616449656909E-2</v>
      </c>
      <c r="U88" s="130">
        <f>_xll.PACFCI('11.8.1-14'!$F$3:$F$73,1,$P88,0.05,1)</f>
        <v>0.2692217582355414</v>
      </c>
      <c r="V88" s="130">
        <f>_xll.PACFCI('11.8.1-14'!$F$3:$F$73,1,$P88,0.05,0)</f>
        <v>-0.2692217582355414</v>
      </c>
    </row>
    <row r="89" spans="3:22" x14ac:dyDescent="0.3">
      <c r="P89" s="129">
        <v>19</v>
      </c>
      <c r="Q89" s="130">
        <f>_xll.ACF('11.8.1-14'!$F$3:$F$73,1,$P89,0)</f>
        <v>-0.26208200603836895</v>
      </c>
      <c r="R89" s="130">
        <f>_xll.ACFCI('11.8.1-14'!$F$3:$F$73,1,$P89,0,0.05,1)</f>
        <v>0.27169041959187951</v>
      </c>
      <c r="S89" s="130">
        <f>_xll.ACFCI('11.8.1-14'!$F$3:$F$73,1,$P89,0,0.05,0)</f>
        <v>-0.27169041959187951</v>
      </c>
      <c r="T89" s="130">
        <f>_xll.PACF('11.8.1-14'!$F$3:$F$73,1,$P89)</f>
        <v>-0.2826920492103584</v>
      </c>
      <c r="U89" s="130">
        <f>_xll.PACFCI('11.8.1-14'!$F$3:$F$73,1,$P89,0.05,1)</f>
        <v>0.27179810170468743</v>
      </c>
      <c r="V89" s="130">
        <f>_xll.PACFCI('11.8.1-14'!$F$3:$F$73,1,$P89,0.05,0)</f>
        <v>-0.27179810170468743</v>
      </c>
    </row>
    <row r="90" spans="3:22" x14ac:dyDescent="0.3">
      <c r="P90" s="129">
        <v>20</v>
      </c>
      <c r="Q90" s="130">
        <f>_xll.ACF('11.8.1-14'!$F$3:$F$73,1,$P90,0)</f>
        <v>8.3333693990899099E-2</v>
      </c>
      <c r="R90" s="130">
        <f>_xll.ACFCI('11.8.1-14'!$F$3:$F$73,1,$P90,0,0.05,1)</f>
        <v>0.28504089069436933</v>
      </c>
      <c r="S90" s="130">
        <f>_xll.ACFCI('11.8.1-14'!$F$3:$F$73,1,$P90,0,0.05,0)</f>
        <v>-0.28504089069436933</v>
      </c>
      <c r="T90" s="130">
        <f>_xll.PACF('11.8.1-14'!$F$3:$F$73,1,$P90)</f>
        <v>-0.14123437061410965</v>
      </c>
      <c r="U90" s="130">
        <f>_xll.PACFCI('11.8.1-14'!$F$3:$F$73,1,$P90,0.05,1)</f>
        <v>0.2744498532963619</v>
      </c>
      <c r="V90" s="130">
        <f>_xll.PACFCI('11.8.1-14'!$F$3:$F$73,1,$P90,0.05,0)</f>
        <v>-0.2744498532963619</v>
      </c>
    </row>
  </sheetData>
  <pageMargins left="0.7" right="0.7" top="0.75" bottom="0.75" header="0.3" footer="0.3"/>
  <drawing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1"/>
  <sheetViews>
    <sheetView workbookViewId="0">
      <selection activeCell="E13" sqref="E13"/>
    </sheetView>
  </sheetViews>
  <sheetFormatPr defaultRowHeight="14.4" x14ac:dyDescent="0.3"/>
  <cols>
    <col min="1" max="1" width="11.77734375" customWidth="1"/>
  </cols>
  <sheetData>
    <row r="1" spans="1:13" ht="15" thickBot="1" x14ac:dyDescent="0.35">
      <c r="A1" t="s">
        <v>232</v>
      </c>
      <c r="G1" s="125" t="s">
        <v>126</v>
      </c>
    </row>
    <row r="2" spans="1:13" ht="15" thickBot="1" x14ac:dyDescent="0.35">
      <c r="A2" t="s">
        <v>125</v>
      </c>
      <c r="B2" t="s">
        <v>227</v>
      </c>
      <c r="G2" s="127" t="s">
        <v>0</v>
      </c>
      <c r="H2" s="127" t="s">
        <v>127</v>
      </c>
      <c r="I2" s="127" t="s">
        <v>128</v>
      </c>
      <c r="J2" s="127" t="s">
        <v>129</v>
      </c>
      <c r="K2" s="127" t="s">
        <v>130</v>
      </c>
      <c r="L2" s="127" t="s">
        <v>128</v>
      </c>
      <c r="M2" s="127" t="s">
        <v>129</v>
      </c>
    </row>
    <row r="3" spans="1:13" x14ac:dyDescent="0.3">
      <c r="A3" t="s">
        <v>150</v>
      </c>
      <c r="B3" s="121">
        <v>119.2</v>
      </c>
      <c r="G3" s="129">
        <v>1</v>
      </c>
      <c r="H3" s="130">
        <f>_xll.ACF('11.8.15-17'!$B$3:$B$79,1,$G3,0)</f>
        <v>0.79783664007159005</v>
      </c>
      <c r="I3" s="130">
        <f>_xll.ACFCI('11.8.15-17'!$B$3:$B$79,1,$G3,0,0.05,1)</f>
        <v>0.22335862551831343</v>
      </c>
      <c r="J3" s="130">
        <f>_xll.ACFCI('11.8.15-17'!$B$3:$B$79,1,$G3,0,0.05,0)</f>
        <v>-0.22335862551831343</v>
      </c>
      <c r="K3" s="130">
        <f>_xll.PACF('11.8.15-17'!$B$3:$B$79,1,$G3)</f>
        <v>0.81404341634389821</v>
      </c>
      <c r="L3" s="130">
        <f>_xll.PACFCI('11.8.15-17'!$B$3:$B$79,1,$G3,0.05,1)</f>
        <v>0.22482328793656337</v>
      </c>
      <c r="M3" s="130">
        <f>_xll.PACFCI('11.8.15-17'!$B$3:$B$79,1,$G3,0.05,0)</f>
        <v>-0.22482328793656337</v>
      </c>
    </row>
    <row r="4" spans="1:13" x14ac:dyDescent="0.3">
      <c r="A4" t="s">
        <v>151</v>
      </c>
      <c r="B4" s="121">
        <v>115.1</v>
      </c>
      <c r="G4" s="129">
        <v>2</v>
      </c>
      <c r="H4" s="130">
        <f>_xll.ACF('11.8.15-17'!$B$3:$B$79,1,$G4,0)</f>
        <v>0.42857271771990801</v>
      </c>
      <c r="I4" s="130">
        <f>_xll.ACFCI('11.8.15-17'!$B$3:$B$79,1,$G4,0,0.05,1)</f>
        <v>0.33675241593928434</v>
      </c>
      <c r="J4" s="130">
        <f>_xll.ACFCI('11.8.15-17'!$B$3:$B$79,1,$G4,0,0.05,0)</f>
        <v>-0.33675241593928434</v>
      </c>
      <c r="K4" s="130">
        <f>_xll.PACF('11.8.15-17'!$B$3:$B$79,1,$G4)</f>
        <v>-0.70061167708190031</v>
      </c>
      <c r="L4" s="130">
        <f>_xll.PACFCI('11.8.15-17'!$B$3:$B$79,1,$G4,0.05,1)</f>
        <v>0.22631714681523427</v>
      </c>
      <c r="M4" s="130">
        <f>_xll.PACFCI('11.8.15-17'!$B$3:$B$79,1,$G4,0.05,0)</f>
        <v>-0.22631714681523427</v>
      </c>
    </row>
    <row r="5" spans="1:13" x14ac:dyDescent="0.3">
      <c r="A5" t="s">
        <v>152</v>
      </c>
      <c r="B5" s="121">
        <v>106.6</v>
      </c>
      <c r="G5" s="129">
        <v>3</v>
      </c>
      <c r="H5" s="130">
        <f>_xll.ACF('11.8.15-17'!$B$3:$B$79,1,$G5,0)</f>
        <v>-1.702734166001715E-2</v>
      </c>
      <c r="I5" s="130">
        <f>_xll.ACFCI('11.8.15-17'!$B$3:$B$79,1,$G5,0,0.05,1)</f>
        <v>0.36294476038647916</v>
      </c>
      <c r="J5" s="130">
        <f>_xll.ACFCI('11.8.15-17'!$B$3:$B$79,1,$G5,0,0.05,0)</f>
        <v>-0.36294476038647916</v>
      </c>
      <c r="K5" s="130">
        <f>_xll.PACF('11.8.15-17'!$B$3:$B$79,1,$G5)</f>
        <v>-0.49976488065196628</v>
      </c>
      <c r="L5" s="130">
        <f>_xll.PACFCI('11.8.15-17'!$B$3:$B$79,1,$G5,0.05,1)</f>
        <v>0.22784118522570876</v>
      </c>
      <c r="M5" s="130">
        <f>_xll.PACFCI('11.8.15-17'!$B$3:$B$79,1,$G5,0.05,0)</f>
        <v>-0.22784118522570876</v>
      </c>
    </row>
    <row r="6" spans="1:13" x14ac:dyDescent="0.3">
      <c r="A6" t="s">
        <v>153</v>
      </c>
      <c r="B6" s="121">
        <v>94.3</v>
      </c>
      <c r="G6" s="129">
        <v>4</v>
      </c>
      <c r="H6" s="130">
        <f>_xll.ACF('11.8.15-17'!$B$3:$B$79,1,$G6,0)</f>
        <v>-0.41528791712195212</v>
      </c>
      <c r="I6" s="130">
        <f>_xll.ACFCI('11.8.15-17'!$B$3:$B$79,1,$G6,0,0.05,1)</f>
        <v>0.36298461097916029</v>
      </c>
      <c r="J6" s="130">
        <f>_xll.ACFCI('11.8.15-17'!$B$3:$B$79,1,$G6,0,0.05,0)</f>
        <v>-0.36298461097916029</v>
      </c>
      <c r="K6" s="130">
        <f>_xll.PACF('11.8.15-17'!$B$3:$B$79,1,$G6)</f>
        <v>-0.27314188745549428</v>
      </c>
      <c r="L6" s="130">
        <f>_xll.PACFCI('11.8.15-17'!$B$3:$B$79,1,$G6,0.05,1)</f>
        <v>0.22939643321366698</v>
      </c>
      <c r="M6" s="130">
        <f>_xll.PACFCI('11.8.15-17'!$B$3:$B$79,1,$G6,0.05,0)</f>
        <v>-0.22939643321366698</v>
      </c>
    </row>
    <row r="7" spans="1:13" x14ac:dyDescent="0.3">
      <c r="A7" t="s">
        <v>154</v>
      </c>
      <c r="B7" s="121">
        <v>88</v>
      </c>
      <c r="G7" s="129">
        <v>5</v>
      </c>
      <c r="H7" s="130">
        <f>_xll.ACF('11.8.15-17'!$B$3:$B$79,1,$G7,0)</f>
        <v>-0.6862858257893637</v>
      </c>
      <c r="I7" s="130">
        <f>_xll.ACFCI('11.8.15-17'!$B$3:$B$79,1,$G7,0,0.05,1)</f>
        <v>0.38596110202030504</v>
      </c>
      <c r="J7" s="130">
        <f>_xll.ACFCI('11.8.15-17'!$B$3:$B$79,1,$G7,0,0.05,0)</f>
        <v>-0.38596110202030504</v>
      </c>
      <c r="K7" s="130">
        <f>_xll.PACF('11.8.15-17'!$B$3:$B$79,1,$G7)</f>
        <v>-0.11147845990738392</v>
      </c>
      <c r="L7" s="130">
        <f>_xll.PACFCI('11.8.15-17'!$B$3:$B$79,1,$G7,0.05,1)</f>
        <v>0.23098397072494628</v>
      </c>
      <c r="M7" s="130">
        <f>_xll.PACFCI('11.8.15-17'!$B$3:$B$79,1,$G7,0.05,0)</f>
        <v>-0.23098397072494628</v>
      </c>
    </row>
    <row r="8" spans="1:13" x14ac:dyDescent="0.3">
      <c r="A8" t="s">
        <v>155</v>
      </c>
      <c r="B8" s="121">
        <v>84.2</v>
      </c>
      <c r="G8" s="129">
        <v>6</v>
      </c>
      <c r="H8" s="130">
        <f>_xll.ACF('11.8.15-17'!$B$3:$B$79,1,$G8,0)</f>
        <v>-0.77382221119263705</v>
      </c>
      <c r="I8" s="130">
        <f>_xll.ACFCI('11.8.15-17'!$B$3:$B$79,1,$G8,0,0.05,1)</f>
        <v>0.44267404211202721</v>
      </c>
      <c r="J8" s="130">
        <f>_xll.ACFCI('11.8.15-17'!$B$3:$B$79,1,$G8,0,0.05,0)</f>
        <v>-0.44267404211202721</v>
      </c>
      <c r="K8" s="130">
        <f>_xll.PACF('11.8.15-17'!$B$3:$B$79,1,$G8)</f>
        <v>-7.425952068829357E-2</v>
      </c>
      <c r="L8" s="130">
        <f>_xll.PACFCI('11.8.15-17'!$B$3:$B$79,1,$G8,0.05,1)</f>
        <v>0.23260493075726765</v>
      </c>
      <c r="M8" s="130">
        <f>_xll.PACFCI('11.8.15-17'!$B$3:$B$79,1,$G8,0.05,0)</f>
        <v>-0.23260493075726765</v>
      </c>
    </row>
    <row r="9" spans="1:13" x14ac:dyDescent="0.3">
      <c r="A9" t="s">
        <v>156</v>
      </c>
      <c r="B9" s="121">
        <v>83.8</v>
      </c>
      <c r="G9" s="129">
        <v>7</v>
      </c>
      <c r="H9" s="130">
        <f>_xll.ACF('11.8.15-17'!$B$3:$B$79,1,$G9,0)</f>
        <v>-0.65638899788129423</v>
      </c>
      <c r="I9" s="130">
        <f>_xll.ACFCI('11.8.15-17'!$B$3:$B$79,1,$G9,0,0.05,1)</f>
        <v>0.50567533632093964</v>
      </c>
      <c r="J9" s="130">
        <f>_xll.ACFCI('11.8.15-17'!$B$3:$B$79,1,$G9,0,0.05,0)</f>
        <v>-0.50567533632093964</v>
      </c>
      <c r="K9" s="130">
        <f>_xll.PACF('11.8.15-17'!$B$3:$B$79,1,$G9)</f>
        <v>-5.9458702620986285E-2</v>
      </c>
      <c r="L9" s="130">
        <f>_xll.PACFCI('11.8.15-17'!$B$3:$B$79,1,$G9,0.05,1)</f>
        <v>0.23426050275873053</v>
      </c>
      <c r="M9" s="130">
        <f>_xll.PACFCI('11.8.15-17'!$B$3:$B$79,1,$G9,0.05,0)</f>
        <v>-0.23426050275873053</v>
      </c>
    </row>
    <row r="10" spans="1:13" x14ac:dyDescent="0.3">
      <c r="A10" t="s">
        <v>157</v>
      </c>
      <c r="B10" s="121">
        <v>81.599999999999994</v>
      </c>
      <c r="G10" s="129">
        <v>8</v>
      </c>
      <c r="H10" s="130">
        <f>_xll.ACF('11.8.15-17'!$B$3:$B$79,1,$G10,0)</f>
        <v>-0.34856671131493494</v>
      </c>
      <c r="I10" s="130">
        <f>_xll.ACFCI('11.8.15-17'!$B$3:$B$79,1,$G10,0,0.05,1)</f>
        <v>0.54653143974424445</v>
      </c>
      <c r="J10" s="130">
        <f>_xll.ACFCI('11.8.15-17'!$B$3:$B$79,1,$G10,0,0.05,0)</f>
        <v>-0.54653143974424445</v>
      </c>
      <c r="K10" s="130">
        <f>_xll.PACF('11.8.15-17'!$B$3:$B$79,1,$G10)</f>
        <v>0.27730287373243834</v>
      </c>
      <c r="L10" s="130">
        <f>_xll.PACFCI('11.8.15-17'!$B$3:$B$79,1,$G10,0.05,1)</f>
        <v>0.2359519362962377</v>
      </c>
      <c r="M10" s="130">
        <f>_xll.PACFCI('11.8.15-17'!$B$3:$B$79,1,$G10,0.05,0)</f>
        <v>-0.2359519362962377</v>
      </c>
    </row>
    <row r="11" spans="1:13" x14ac:dyDescent="0.3">
      <c r="A11" t="s">
        <v>158</v>
      </c>
      <c r="B11" s="121">
        <v>86.8</v>
      </c>
      <c r="G11" s="129">
        <v>9</v>
      </c>
      <c r="H11" s="130">
        <f>_xll.ACF('11.8.15-17'!$B$3:$B$79,1,$G11,0)</f>
        <v>2.8107519229689595E-2</v>
      </c>
      <c r="I11" s="130">
        <f>_xll.ACFCI('11.8.15-17'!$B$3:$B$79,1,$G11,0,0.05,1)</f>
        <v>0.55751191511807707</v>
      </c>
      <c r="J11" s="130">
        <f>_xll.ACFCI('11.8.15-17'!$B$3:$B$79,1,$G11,0,0.05,0)</f>
        <v>-0.55751191511807707</v>
      </c>
      <c r="K11" s="130">
        <f>_xll.PACF('11.8.15-17'!$B$3:$B$79,1,$G11)</f>
        <v>6.8456504402748447E-2</v>
      </c>
      <c r="L11" s="130">
        <f>_xll.PACFCI('11.8.15-17'!$B$3:$B$79,1,$G11,0.05,1)</f>
        <v>0.23768054501956176</v>
      </c>
      <c r="M11" s="130">
        <f>_xll.PACFCI('11.8.15-17'!$B$3:$B$79,1,$G11,0.05,0)</f>
        <v>-0.23768054501956176</v>
      </c>
    </row>
    <row r="12" spans="1:13" x14ac:dyDescent="0.3">
      <c r="A12" t="s">
        <v>159</v>
      </c>
      <c r="B12" s="121">
        <v>97.3</v>
      </c>
      <c r="G12" s="129">
        <v>10</v>
      </c>
      <c r="H12" s="130">
        <f>_xll.ACF('11.8.15-17'!$B$3:$B$79,1,$G12,0)</f>
        <v>0.39290344039352254</v>
      </c>
      <c r="I12" s="130">
        <f>_xll.ACFCI('11.8.15-17'!$B$3:$B$79,1,$G12,0,0.05,1)</f>
        <v>0.55758260687950778</v>
      </c>
      <c r="J12" s="130">
        <f>_xll.ACFCI('11.8.15-17'!$B$3:$B$79,1,$G12,0,0.05,0)</f>
        <v>-0.55758260687950778</v>
      </c>
      <c r="K12" s="130">
        <f>_xll.PACF('11.8.15-17'!$B$3:$B$79,1,$G12)</f>
        <v>0.34937433615691815</v>
      </c>
      <c r="L12" s="130">
        <f>_xll.PACFCI('11.8.15-17'!$B$3:$B$79,1,$G12,0.05,1)</f>
        <v>0.23944771094962836</v>
      </c>
      <c r="M12" s="130">
        <f>_xll.PACFCI('11.8.15-17'!$B$3:$B$79,1,$G12,0.05,0)</f>
        <v>-0.23944771094962836</v>
      </c>
    </row>
    <row r="13" spans="1:13" x14ac:dyDescent="0.3">
      <c r="A13" t="s">
        <v>160</v>
      </c>
      <c r="B13" s="121">
        <v>108.4</v>
      </c>
      <c r="G13" s="129">
        <v>11</v>
      </c>
      <c r="H13" s="130">
        <f>_xll.ACF('11.8.15-17'!$B$3:$B$79,1,$G13,0)</f>
        <v>0.66079280600838963</v>
      </c>
      <c r="I13" s="130">
        <f>_xll.ACFCI('11.8.15-17'!$B$3:$B$79,1,$G13,0,0.05,1)</f>
        <v>0.57122799944492364</v>
      </c>
      <c r="J13" s="130">
        <f>_xll.ACFCI('11.8.15-17'!$B$3:$B$79,1,$G13,0,0.05,0)</f>
        <v>-0.57122799944492364</v>
      </c>
      <c r="K13" s="130">
        <f>_xll.PACF('11.8.15-17'!$B$3:$B$79,1,$G13)</f>
        <v>0.49409680704142189</v>
      </c>
      <c r="L13" s="130">
        <f>_xll.PACFCI('11.8.15-17'!$B$3:$B$79,1,$G13,0.05,1)</f>
        <v>0.24125488912282902</v>
      </c>
      <c r="M13" s="130">
        <f>_xll.PACFCI('11.8.15-17'!$B$3:$B$79,1,$G13,0.05,0)</f>
        <v>-0.24125488912282902</v>
      </c>
    </row>
    <row r="14" spans="1:13" x14ac:dyDescent="0.3">
      <c r="A14" t="s">
        <v>161</v>
      </c>
      <c r="B14" s="121">
        <v>120.6</v>
      </c>
      <c r="G14" s="129">
        <v>12</v>
      </c>
      <c r="H14" s="130">
        <f>_xll.ACF('11.8.15-17'!$B$3:$B$79,1,$G14,0)</f>
        <v>0.72375517109520215</v>
      </c>
      <c r="I14" s="130">
        <f>_xll.ACFCI('11.8.15-17'!$B$3:$B$79,1,$G14,0,0.05,1)</f>
        <v>0.60816878491829385</v>
      </c>
      <c r="J14" s="130">
        <f>_xll.ACFCI('11.8.15-17'!$B$3:$B$79,1,$G14,0,0.05,0)</f>
        <v>-0.60816878491829385</v>
      </c>
      <c r="K14" s="130">
        <f>_xll.PACF('11.8.15-17'!$B$3:$B$79,1,$G14)</f>
        <v>0.129076601832843</v>
      </c>
      <c r="L14" s="130">
        <f>_xll.PACFCI('11.8.15-17'!$B$3:$B$79,1,$G14,0.05,1)</f>
        <v>0.24310361262683303</v>
      </c>
      <c r="M14" s="130">
        <f>_xll.PACFCI('11.8.15-17'!$B$3:$B$79,1,$G14,0.05,0)</f>
        <v>-0.24310361262683303</v>
      </c>
    </row>
    <row r="15" spans="1:13" x14ac:dyDescent="0.3">
      <c r="A15" t="s">
        <v>162</v>
      </c>
      <c r="B15" s="121">
        <v>117.5</v>
      </c>
      <c r="G15" s="129">
        <v>13</v>
      </c>
      <c r="H15" s="130">
        <f>_xll.ACF('11.8.15-17'!$B$3:$B$79,1,$G15,0)</f>
        <v>0.59939312553650481</v>
      </c>
      <c r="I15" s="130">
        <f>_xll.ACFCI('11.8.15-17'!$B$3:$B$79,1,$G15,0,0.05,1)</f>
        <v>0.64971933673629201</v>
      </c>
      <c r="J15" s="130">
        <f>_xll.ACFCI('11.8.15-17'!$B$3:$B$79,1,$G15,0,0.05,0)</f>
        <v>-0.64971933673629201</v>
      </c>
      <c r="K15" s="130">
        <f>_xll.PACF('11.8.15-17'!$B$3:$B$79,1,$G15)</f>
        <v>-0.15013700866958293</v>
      </c>
      <c r="L15" s="130">
        <f>_xll.PACFCI('11.8.15-17'!$B$3:$B$79,1,$G15,0.05,1)</f>
        <v>0.2449954980675067</v>
      </c>
      <c r="M15" s="130">
        <f>_xll.PACFCI('11.8.15-17'!$B$3:$B$79,1,$G15,0.05,0)</f>
        <v>-0.2449954980675067</v>
      </c>
    </row>
    <row r="16" spans="1:13" x14ac:dyDescent="0.3">
      <c r="A16" t="s">
        <v>163</v>
      </c>
      <c r="B16" s="121">
        <v>112.8</v>
      </c>
      <c r="G16" s="129">
        <v>14</v>
      </c>
      <c r="H16" s="130">
        <f>_xll.ACF('11.8.15-17'!$B$3:$B$79,1,$G16,0)</f>
        <v>0.32910843347891333</v>
      </c>
      <c r="I16" s="130">
        <f>_xll.ACFCI('11.8.15-17'!$B$3:$B$79,1,$G16,0,0.05,1)</f>
        <v>0.67674420893710507</v>
      </c>
      <c r="J16" s="130">
        <f>_xll.ACFCI('11.8.15-17'!$B$3:$B$79,1,$G16,0,0.05,0)</f>
        <v>-0.67674420893710507</v>
      </c>
      <c r="K16" s="130">
        <f>_xll.PACF('11.8.15-17'!$B$3:$B$79,1,$G16)</f>
        <v>-7.5120412040567422E-2</v>
      </c>
      <c r="L16" s="130">
        <f>_xll.PACFCI('11.8.15-17'!$B$3:$B$79,1,$G16,0.05,1)</f>
        <v>0.24693225151124881</v>
      </c>
      <c r="M16" s="130">
        <f>_xll.PACFCI('11.8.15-17'!$B$3:$B$79,1,$G16,0.05,0)</f>
        <v>-0.24693225151124881</v>
      </c>
    </row>
    <row r="17" spans="1:13" x14ac:dyDescent="0.3">
      <c r="A17" t="s">
        <v>164</v>
      </c>
      <c r="B17" s="121">
        <v>108.2</v>
      </c>
      <c r="G17" s="129">
        <v>15</v>
      </c>
      <c r="H17" s="130">
        <f>_xll.ACF('11.8.15-17'!$B$3:$B$79,1,$G17,0)</f>
        <v>-1.9526406996792409E-2</v>
      </c>
      <c r="I17" s="130">
        <f>_xll.ACFCI('11.8.15-17'!$B$3:$B$79,1,$G17,0,0.05,1)</f>
        <v>0.68468235807553068</v>
      </c>
      <c r="J17" s="130">
        <f>_xll.ACFCI('11.8.15-17'!$B$3:$B$79,1,$G17,0,0.05,0)</f>
        <v>-0.68468235807553068</v>
      </c>
      <c r="K17" s="130">
        <f>_xll.PACF('11.8.15-17'!$B$3:$B$79,1,$G17)</f>
        <v>-3.0574258215459824E-2</v>
      </c>
      <c r="L17" s="130">
        <f>_xll.PACFCI('11.8.15-17'!$B$3:$B$79,1,$G17,0.05,1)</f>
        <v>0.24891567495238623</v>
      </c>
      <c r="M17" s="130">
        <f>_xll.PACFCI('11.8.15-17'!$B$3:$B$79,1,$G17,0.05,0)</f>
        <v>-0.24891567495238623</v>
      </c>
    </row>
    <row r="18" spans="1:13" x14ac:dyDescent="0.3">
      <c r="A18" t="s">
        <v>165</v>
      </c>
      <c r="B18" s="121">
        <v>93.4</v>
      </c>
      <c r="G18" s="129">
        <v>16</v>
      </c>
      <c r="H18" s="130">
        <f>_xll.ACF('11.8.15-17'!$B$3:$B$79,1,$G18,0)</f>
        <v>-0.31334150086391249</v>
      </c>
      <c r="I18" s="130">
        <f>_xll.ACFCI('11.8.15-17'!$B$3:$B$79,1,$G18,0,0.05,1)</f>
        <v>0.68471013935113267</v>
      </c>
      <c r="J18" s="130">
        <f>_xll.ACFCI('11.8.15-17'!$B$3:$B$79,1,$G18,0,0.05,0)</f>
        <v>-0.68471013935113267</v>
      </c>
      <c r="K18" s="130">
        <f>_xll.PACF('11.8.15-17'!$B$3:$B$79,1,$G18)</f>
        <v>3.4934922648361663E-2</v>
      </c>
      <c r="L18" s="130">
        <f>_xll.PACFCI('11.8.15-17'!$B$3:$B$79,1,$G18,0.05,1)</f>
        <v>0.25094767336135521</v>
      </c>
      <c r="M18" s="130">
        <f>_xll.PACFCI('11.8.15-17'!$B$3:$B$79,1,$G18,0.05,0)</f>
        <v>-0.25094767336135521</v>
      </c>
    </row>
    <row r="19" spans="1:13" x14ac:dyDescent="0.3">
      <c r="A19" t="s">
        <v>166</v>
      </c>
      <c r="B19" s="121">
        <v>90.6</v>
      </c>
      <c r="G19" s="129">
        <v>17</v>
      </c>
      <c r="H19" s="130">
        <f>_xll.ACF('11.8.15-17'!$B$3:$B$79,1,$G19,0)</f>
        <v>-0.52722595079198342</v>
      </c>
      <c r="I19" s="130">
        <f>_xll.ACFCI('11.8.15-17'!$B$3:$B$79,1,$G19,0,0.05,1)</f>
        <v>0.69182691678455832</v>
      </c>
      <c r="J19" s="130">
        <f>_xll.ACFCI('11.8.15-17'!$B$3:$B$79,1,$G19,0,0.05,0)</f>
        <v>-0.69182691678455832</v>
      </c>
      <c r="K19" s="130">
        <f>_xll.PACF('11.8.15-17'!$B$3:$B$79,1,$G19)</f>
        <v>-8.4789604047017408E-2</v>
      </c>
      <c r="L19" s="130">
        <f>_xll.PACFCI('11.8.15-17'!$B$3:$B$79,1,$G19,0.05,1)</f>
        <v>0.25303026237633192</v>
      </c>
      <c r="M19" s="130">
        <f>_xll.PACFCI('11.8.15-17'!$B$3:$B$79,1,$G19,0.05,0)</f>
        <v>-0.25303026237633192</v>
      </c>
    </row>
    <row r="20" spans="1:13" x14ac:dyDescent="0.3">
      <c r="A20" t="s">
        <v>167</v>
      </c>
      <c r="B20" s="121">
        <v>91.5</v>
      </c>
      <c r="G20" s="129">
        <v>18</v>
      </c>
      <c r="H20" s="130">
        <f>_xll.ACF('11.8.15-17'!$B$3:$B$79,1,$G20,0)</f>
        <v>-0.60643542517656956</v>
      </c>
      <c r="I20" s="130">
        <f>_xll.ACFCI('11.8.15-17'!$B$3:$B$79,1,$G20,0,0.05,1)</f>
        <v>0.71158944371903099</v>
      </c>
      <c r="J20" s="130">
        <f>_xll.ACFCI('11.8.15-17'!$B$3:$B$79,1,$G20,0,0.05,0)</f>
        <v>-0.71158944371903099</v>
      </c>
      <c r="K20" s="130">
        <f>_xll.PACF('11.8.15-17'!$B$3:$B$79,1,$G20)</f>
        <v>-3.7324427115676309E-2</v>
      </c>
      <c r="L20" s="130">
        <f>_xll.PACFCI('11.8.15-17'!$B$3:$B$79,1,$G20,0.05,1)</f>
        <v>0.25516557670890594</v>
      </c>
      <c r="M20" s="130">
        <f>_xll.PACFCI('11.8.15-17'!$B$3:$B$79,1,$G20,0.05,0)</f>
        <v>-0.25516557670890594</v>
      </c>
    </row>
    <row r="21" spans="1:13" x14ac:dyDescent="0.3">
      <c r="A21" t="s">
        <v>168</v>
      </c>
      <c r="B21" s="121">
        <v>88.1</v>
      </c>
      <c r="G21" s="129">
        <v>19</v>
      </c>
      <c r="H21" s="130">
        <f>_xll.ACF('11.8.15-17'!$B$3:$B$79,1,$G21,0)</f>
        <v>-0.52021729896849189</v>
      </c>
      <c r="I21" s="130">
        <f>_xll.ACFCI('11.8.15-17'!$B$3:$B$79,1,$G21,0,0.05,1)</f>
        <v>0.73692220818279874</v>
      </c>
      <c r="J21" s="130">
        <f>_xll.ACFCI('11.8.15-17'!$B$3:$B$79,1,$G21,0,0.05,0)</f>
        <v>-0.73692220818279874</v>
      </c>
      <c r="K21" s="130">
        <f>_xll.PACF('11.8.15-17'!$B$3:$B$79,1,$G21)</f>
        <v>-0.12243367318952735</v>
      </c>
      <c r="L21" s="130">
        <f>_xll.PACFCI('11.8.15-17'!$B$3:$B$79,1,$G21,0.05,1)</f>
        <v>0.25735587934348281</v>
      </c>
      <c r="M21" s="130">
        <f>_xll.PACFCI('11.8.15-17'!$B$3:$B$79,1,$G21,0.05,0)</f>
        <v>-0.25735587934348281</v>
      </c>
    </row>
    <row r="22" spans="1:13" x14ac:dyDescent="0.3">
      <c r="A22" t="s">
        <v>169</v>
      </c>
      <c r="B22" s="121">
        <v>88.3</v>
      </c>
      <c r="G22" s="129">
        <v>20</v>
      </c>
      <c r="H22" s="130">
        <f>_xll.ACF('11.8.15-17'!$B$3:$B$79,1,$G22,0)</f>
        <v>-0.30209323539035671</v>
      </c>
      <c r="I22" s="130">
        <f>_xll.ACFCI('11.8.15-17'!$B$3:$B$79,1,$G22,0,0.05,1)</f>
        <v>0.75502112994422343</v>
      </c>
      <c r="J22" s="130">
        <f>_xll.ACFCI('11.8.15-17'!$B$3:$B$79,1,$G22,0,0.05,0)</f>
        <v>-0.75502112994422343</v>
      </c>
      <c r="K22" s="130">
        <f>_xll.PACF('11.8.15-17'!$B$3:$B$79,1,$G22)</f>
        <v>2.8115853902742811E-2</v>
      </c>
      <c r="L22" s="130">
        <f>_xll.PACFCI('11.8.15-17'!$B$3:$B$79,1,$G22,0.05,1)</f>
        <v>0.25960357162054326</v>
      </c>
      <c r="M22" s="130">
        <f>_xll.PACFCI('11.8.15-17'!$B$3:$B$79,1,$G22,0.05,0)</f>
        <v>-0.25960357162054326</v>
      </c>
    </row>
    <row r="23" spans="1:13" x14ac:dyDescent="0.3">
      <c r="A23" t="s">
        <v>170</v>
      </c>
      <c r="B23" s="121">
        <v>91.7</v>
      </c>
      <c r="G23" s="129">
        <v>21</v>
      </c>
      <c r="H23" s="130">
        <f>_xll.ACF('11.8.15-17'!$B$3:$B$79,1,$G23,0)</f>
        <v>-1.1455212898625085E-2</v>
      </c>
      <c r="I23" s="130">
        <f>_xll.ACFCI('11.8.15-17'!$B$3:$B$79,1,$G23,0,0.05,1)</f>
        <v>0.76102739303838352</v>
      </c>
      <c r="J23" s="130">
        <f>_xll.ACFCI('11.8.15-17'!$B$3:$B$79,1,$G23,0,0.05,0)</f>
        <v>-0.76102739303838352</v>
      </c>
      <c r="K23" s="130">
        <f>_xll.PACF('11.8.15-17'!$B$3:$B$79,1,$G23)</f>
        <v>0.19035416748512748</v>
      </c>
      <c r="L23" s="130">
        <f>_xll.PACFCI('11.8.15-17'!$B$3:$B$79,1,$G23,0.05,1)</f>
        <v>0.26191120430589926</v>
      </c>
      <c r="M23" s="130">
        <f>_xll.PACFCI('11.8.15-17'!$B$3:$B$79,1,$G23,0.05,0)</f>
        <v>-0.26191120430589926</v>
      </c>
    </row>
    <row r="24" spans="1:13" x14ac:dyDescent="0.3">
      <c r="A24" t="s">
        <v>171</v>
      </c>
      <c r="B24" s="121">
        <v>93.8</v>
      </c>
      <c r="G24" s="129">
        <v>22</v>
      </c>
      <c r="H24" s="130">
        <f>_xll.ACF('11.8.15-17'!$B$3:$B$79,1,$G24,0)</f>
        <v>0.28262757858650872</v>
      </c>
      <c r="I24" s="130">
        <f>_xll.ACFCI('11.8.15-17'!$B$3:$B$79,1,$G24,0,0.05,1)</f>
        <v>0.76103599522862919</v>
      </c>
      <c r="J24" s="130">
        <f>_xll.ACFCI('11.8.15-17'!$B$3:$B$79,1,$G24,0,0.05,0)</f>
        <v>-0.76103599522862919</v>
      </c>
      <c r="K24" s="130">
        <f>_xll.PACF('11.8.15-17'!$B$3:$B$79,1,$G24)</f>
        <v>-4.464179765071194E-2</v>
      </c>
      <c r="L24" s="130">
        <f>_xll.PACFCI('11.8.15-17'!$B$3:$B$79,1,$G24,0.05,1)</f>
        <v>0.26428148976196242</v>
      </c>
      <c r="M24" s="130">
        <f>_xll.PACFCI('11.8.15-17'!$B$3:$B$79,1,$G24,0.05,0)</f>
        <v>-0.26428148976196242</v>
      </c>
    </row>
    <row r="25" spans="1:13" x14ac:dyDescent="0.3">
      <c r="A25" t="s">
        <v>172</v>
      </c>
      <c r="B25" s="121">
        <v>103.3</v>
      </c>
      <c r="G25" s="129">
        <v>23</v>
      </c>
      <c r="H25" s="130">
        <f>_xll.ACF('11.8.15-17'!$B$3:$B$79,1,$G25,0)</f>
        <v>0.50094914489344144</v>
      </c>
      <c r="I25" s="130">
        <f>_xll.ACFCI('11.8.15-17'!$B$3:$B$79,1,$G25,0,0.05,1)</f>
        <v>0.76625446160832156</v>
      </c>
      <c r="J25" s="130">
        <f>_xll.ACFCI('11.8.15-17'!$B$3:$B$79,1,$G25,0,0.05,0)</f>
        <v>-0.76625446160832156</v>
      </c>
      <c r="K25" s="130">
        <f>_xll.PACF('11.8.15-17'!$B$3:$B$79,1,$G25)</f>
        <v>0.27362239917872949</v>
      </c>
      <c r="L25" s="130">
        <f>_xll.PACFCI('11.8.15-17'!$B$3:$B$79,1,$G25,0.05,1)</f>
        <v>0.26671731535307269</v>
      </c>
      <c r="M25" s="130">
        <f>_xll.PACFCI('11.8.15-17'!$B$3:$B$79,1,$G25,0.05,0)</f>
        <v>-0.26671731535307269</v>
      </c>
    </row>
    <row r="26" spans="1:13" x14ac:dyDescent="0.3">
      <c r="A26" t="s">
        <v>173</v>
      </c>
      <c r="B26" s="121">
        <v>108.5</v>
      </c>
      <c r="G26" s="129">
        <v>24</v>
      </c>
      <c r="H26" s="130">
        <f>_xll.ACF('11.8.15-17'!$B$3:$B$79,1,$G26,0)</f>
        <v>0.5706064902004202</v>
      </c>
      <c r="I26" s="130">
        <f>_xll.ACFCI('11.8.15-17'!$B$3:$B$79,1,$G26,0,0.05,1)</f>
        <v>0.78242266809046024</v>
      </c>
      <c r="J26" s="130">
        <f>_xll.ACFCI('11.8.15-17'!$B$3:$B$79,1,$G26,0,0.05,0)</f>
        <v>-0.78242266809046024</v>
      </c>
      <c r="K26" s="130">
        <f>_xll.PACF('11.8.15-17'!$B$3:$B$79,1,$G26)</f>
        <v>5.4354418610203036E-2</v>
      </c>
      <c r="L26" s="130">
        <f>_xll.PACFCI('11.8.15-17'!$B$3:$B$79,1,$G26,0.05,1)</f>
        <v>0.2692217582355414</v>
      </c>
      <c r="M26" s="130">
        <f>_xll.PACFCI('11.8.15-17'!$B$3:$B$79,1,$G26,0.05,0)</f>
        <v>-0.2692217582355414</v>
      </c>
    </row>
    <row r="27" spans="1:13" x14ac:dyDescent="0.3">
      <c r="A27" t="s">
        <v>174</v>
      </c>
      <c r="B27" s="121">
        <v>111.3</v>
      </c>
      <c r="G27" s="129">
        <v>25</v>
      </c>
      <c r="H27" s="130">
        <f>_xll.ACF('11.8.15-17'!$B$3:$B$79,1,$G27,0)</f>
        <v>0.47974158717541993</v>
      </c>
      <c r="I27" s="130">
        <f>_xll.ACFCI('11.8.15-17'!$B$3:$B$79,1,$G27,0,0.05,1)</f>
        <v>0.80291480000101967</v>
      </c>
      <c r="J27" s="130">
        <f>_xll.ACFCI('11.8.15-17'!$B$3:$B$79,1,$G27,0,0.05,0)</f>
        <v>-0.80291480000101967</v>
      </c>
      <c r="K27" s="130">
        <f>_xll.PACF('11.8.15-17'!$B$3:$B$79,1,$G27)</f>
        <v>-0.19100324605197014</v>
      </c>
      <c r="L27" s="130">
        <f>_xll.PACFCI('11.8.15-17'!$B$3:$B$79,1,$G27,0.05,1)</f>
        <v>0.27179810170468743</v>
      </c>
      <c r="M27" s="130">
        <f>_xll.PACFCI('11.8.15-17'!$B$3:$B$79,1,$G27,0.05,0)</f>
        <v>-0.27179810170468743</v>
      </c>
    </row>
    <row r="28" spans="1:13" x14ac:dyDescent="0.3">
      <c r="A28" t="s">
        <v>175</v>
      </c>
      <c r="B28" s="121">
        <v>114.8</v>
      </c>
    </row>
    <row r="29" spans="1:13" x14ac:dyDescent="0.3">
      <c r="A29" t="s">
        <v>176</v>
      </c>
      <c r="B29" s="121">
        <v>101.9</v>
      </c>
    </row>
    <row r="30" spans="1:13" x14ac:dyDescent="0.3">
      <c r="A30" t="s">
        <v>177</v>
      </c>
      <c r="B30" s="121">
        <v>100</v>
      </c>
    </row>
    <row r="31" spans="1:13" x14ac:dyDescent="0.3">
      <c r="A31" t="s">
        <v>178</v>
      </c>
      <c r="B31" s="121">
        <v>95</v>
      </c>
    </row>
    <row r="32" spans="1:13" x14ac:dyDescent="0.3">
      <c r="A32" t="s">
        <v>179</v>
      </c>
      <c r="B32" s="121">
        <v>89.6</v>
      </c>
    </row>
    <row r="33" spans="1:2" x14ac:dyDescent="0.3">
      <c r="A33" t="s">
        <v>180</v>
      </c>
      <c r="B33" s="121">
        <v>89</v>
      </c>
    </row>
    <row r="34" spans="1:2" x14ac:dyDescent="0.3">
      <c r="A34" t="s">
        <v>181</v>
      </c>
      <c r="B34" s="121">
        <v>89.9</v>
      </c>
    </row>
    <row r="35" spans="1:2" x14ac:dyDescent="0.3">
      <c r="A35" t="s">
        <v>182</v>
      </c>
      <c r="B35" s="121">
        <v>93.4</v>
      </c>
    </row>
    <row r="36" spans="1:2" x14ac:dyDescent="0.3">
      <c r="A36" t="s">
        <v>183</v>
      </c>
      <c r="B36" s="121">
        <v>99.1</v>
      </c>
    </row>
    <row r="37" spans="1:2" x14ac:dyDescent="0.3">
      <c r="A37" t="s">
        <v>184</v>
      </c>
      <c r="B37" s="121">
        <v>106.2</v>
      </c>
    </row>
    <row r="38" spans="1:2" x14ac:dyDescent="0.3">
      <c r="A38" t="s">
        <v>185</v>
      </c>
      <c r="B38" s="121">
        <v>110.5</v>
      </c>
    </row>
    <row r="39" spans="1:2" x14ac:dyDescent="0.3">
      <c r="A39" t="s">
        <v>186</v>
      </c>
      <c r="B39" s="121">
        <v>114.7</v>
      </c>
    </row>
    <row r="40" spans="1:2" x14ac:dyDescent="0.3">
      <c r="A40" t="s">
        <v>187</v>
      </c>
      <c r="B40" s="121">
        <v>114.2</v>
      </c>
    </row>
    <row r="41" spans="1:2" x14ac:dyDescent="0.3">
      <c r="A41" t="s">
        <v>188</v>
      </c>
      <c r="B41" s="121">
        <v>110.2</v>
      </c>
    </row>
    <row r="42" spans="1:2" x14ac:dyDescent="0.3">
      <c r="A42" t="s">
        <v>189</v>
      </c>
      <c r="B42" s="121">
        <v>101.1</v>
      </c>
    </row>
    <row r="43" spans="1:2" x14ac:dyDescent="0.3">
      <c r="A43" t="s">
        <v>190</v>
      </c>
      <c r="B43" s="121">
        <v>93.4</v>
      </c>
    </row>
    <row r="44" spans="1:2" x14ac:dyDescent="0.3">
      <c r="A44" t="s">
        <v>191</v>
      </c>
      <c r="B44" s="121">
        <v>87.2</v>
      </c>
    </row>
    <row r="45" spans="1:2" x14ac:dyDescent="0.3">
      <c r="A45" t="s">
        <v>192</v>
      </c>
      <c r="B45" s="121">
        <v>88.4</v>
      </c>
    </row>
    <row r="46" spans="1:2" x14ac:dyDescent="0.3">
      <c r="A46" t="s">
        <v>193</v>
      </c>
      <c r="B46" s="121">
        <v>87.9</v>
      </c>
    </row>
    <row r="47" spans="1:2" x14ac:dyDescent="0.3">
      <c r="A47" t="s">
        <v>194</v>
      </c>
      <c r="B47" s="121">
        <v>92.2</v>
      </c>
    </row>
    <row r="48" spans="1:2" x14ac:dyDescent="0.3">
      <c r="A48" t="s">
        <v>195</v>
      </c>
      <c r="B48" s="121">
        <v>97.3</v>
      </c>
    </row>
    <row r="49" spans="1:2" x14ac:dyDescent="0.3">
      <c r="A49" t="s">
        <v>196</v>
      </c>
      <c r="B49" s="121">
        <v>107.2</v>
      </c>
    </row>
    <row r="50" spans="1:2" x14ac:dyDescent="0.3">
      <c r="A50" t="s">
        <v>197</v>
      </c>
      <c r="B50" s="121">
        <v>106</v>
      </c>
    </row>
    <row r="51" spans="1:2" x14ac:dyDescent="0.3">
      <c r="A51" t="s">
        <v>198</v>
      </c>
      <c r="B51" s="121">
        <v>111.8</v>
      </c>
    </row>
    <row r="52" spans="1:2" x14ac:dyDescent="0.3">
      <c r="A52" t="s">
        <v>199</v>
      </c>
      <c r="B52" s="121">
        <v>104.6</v>
      </c>
    </row>
    <row r="53" spans="1:2" x14ac:dyDescent="0.3">
      <c r="A53" t="s">
        <v>200</v>
      </c>
      <c r="B53" s="121">
        <v>101.7</v>
      </c>
    </row>
    <row r="54" spans="1:2" x14ac:dyDescent="0.3">
      <c r="A54" t="s">
        <v>201</v>
      </c>
      <c r="B54" s="121">
        <v>93.1</v>
      </c>
    </row>
    <row r="55" spans="1:2" x14ac:dyDescent="0.3">
      <c r="A55" t="s">
        <v>202</v>
      </c>
      <c r="B55" s="121">
        <v>88.4</v>
      </c>
    </row>
    <row r="56" spans="1:2" x14ac:dyDescent="0.3">
      <c r="A56" t="s">
        <v>203</v>
      </c>
      <c r="B56" s="121">
        <v>86.7</v>
      </c>
    </row>
    <row r="57" spans="1:2" x14ac:dyDescent="0.3">
      <c r="A57" t="s">
        <v>204</v>
      </c>
      <c r="B57" s="121">
        <v>86.6</v>
      </c>
    </row>
    <row r="58" spans="1:2" x14ac:dyDescent="0.3">
      <c r="A58" t="s">
        <v>205</v>
      </c>
      <c r="B58" s="121">
        <v>83.5</v>
      </c>
    </row>
    <row r="59" spans="1:2" x14ac:dyDescent="0.3">
      <c r="A59" t="s">
        <v>206</v>
      </c>
      <c r="B59" s="121">
        <v>87.7</v>
      </c>
    </row>
    <row r="60" spans="1:2" x14ac:dyDescent="0.3">
      <c r="A60" t="s">
        <v>207</v>
      </c>
      <c r="B60" s="121">
        <v>93.5</v>
      </c>
    </row>
    <row r="61" spans="1:2" x14ac:dyDescent="0.3">
      <c r="A61" t="s">
        <v>208</v>
      </c>
      <c r="B61" s="121">
        <v>100.3</v>
      </c>
    </row>
    <row r="62" spans="1:2" x14ac:dyDescent="0.3">
      <c r="A62" t="s">
        <v>209</v>
      </c>
      <c r="B62" s="121">
        <v>105.9</v>
      </c>
    </row>
    <row r="63" spans="1:2" x14ac:dyDescent="0.3">
      <c r="A63" t="s">
        <v>210</v>
      </c>
      <c r="B63" s="121">
        <v>110.4</v>
      </c>
    </row>
    <row r="64" spans="1:2" x14ac:dyDescent="0.3">
      <c r="A64" t="s">
        <v>211</v>
      </c>
      <c r="B64" s="121">
        <v>111</v>
      </c>
    </row>
    <row r="65" spans="1:5" x14ac:dyDescent="0.3">
      <c r="A65" t="s">
        <v>212</v>
      </c>
      <c r="B65" s="121">
        <v>103.7</v>
      </c>
    </row>
    <row r="66" spans="1:5" x14ac:dyDescent="0.3">
      <c r="A66" t="s">
        <v>213</v>
      </c>
      <c r="B66" s="121">
        <v>93.6</v>
      </c>
    </row>
    <row r="67" spans="1:5" x14ac:dyDescent="0.3">
      <c r="A67" t="s">
        <v>214</v>
      </c>
      <c r="B67" s="121">
        <v>88.2</v>
      </c>
    </row>
    <row r="68" spans="1:5" x14ac:dyDescent="0.3">
      <c r="A68" t="s">
        <v>215</v>
      </c>
      <c r="B68" s="121">
        <v>85.7</v>
      </c>
    </row>
    <row r="69" spans="1:5" x14ac:dyDescent="0.3">
      <c r="A69" t="s">
        <v>216</v>
      </c>
      <c r="B69" s="121">
        <v>85.5</v>
      </c>
    </row>
    <row r="70" spans="1:5" x14ac:dyDescent="0.3">
      <c r="A70" t="s">
        <v>217</v>
      </c>
      <c r="B70" s="121">
        <v>84</v>
      </c>
    </row>
    <row r="71" spans="1:5" x14ac:dyDescent="0.3">
      <c r="A71" t="s">
        <v>218</v>
      </c>
      <c r="B71" s="121">
        <v>89.1</v>
      </c>
    </row>
    <row r="72" spans="1:5" x14ac:dyDescent="0.3">
      <c r="A72" t="s">
        <v>219</v>
      </c>
      <c r="B72" s="121">
        <v>95.5</v>
      </c>
    </row>
    <row r="73" spans="1:5" x14ac:dyDescent="0.3">
      <c r="A73" t="s">
        <v>220</v>
      </c>
      <c r="B73" s="121">
        <v>102.5</v>
      </c>
    </row>
    <row r="74" spans="1:5" x14ac:dyDescent="0.3">
      <c r="A74" t="s">
        <v>221</v>
      </c>
      <c r="B74" s="121">
        <v>100.8</v>
      </c>
    </row>
    <row r="75" spans="1:5" x14ac:dyDescent="0.3">
      <c r="A75" t="s">
        <v>222</v>
      </c>
      <c r="B75" s="121">
        <v>105.2</v>
      </c>
    </row>
    <row r="76" spans="1:5" x14ac:dyDescent="0.3">
      <c r="A76" t="s">
        <v>223</v>
      </c>
      <c r="B76" s="121">
        <v>107.1</v>
      </c>
    </row>
    <row r="77" spans="1:5" x14ac:dyDescent="0.3">
      <c r="A77" t="s">
        <v>224</v>
      </c>
      <c r="B77" s="121">
        <v>101.3</v>
      </c>
    </row>
    <row r="78" spans="1:5" x14ac:dyDescent="0.3">
      <c r="A78" t="s">
        <v>225</v>
      </c>
      <c r="B78" s="121">
        <v>92.4</v>
      </c>
    </row>
    <row r="79" spans="1:5" x14ac:dyDescent="0.3">
      <c r="A79" t="s">
        <v>226</v>
      </c>
      <c r="B79" s="121">
        <v>85.6</v>
      </c>
    </row>
    <row r="80" spans="1:5" x14ac:dyDescent="0.3">
      <c r="A80" s="129"/>
      <c r="B80" s="129"/>
      <c r="C80" s="136"/>
      <c r="D80" s="136"/>
      <c r="E80" s="136"/>
    </row>
    <row r="81" spans="1:5" x14ac:dyDescent="0.3">
      <c r="A81" s="129"/>
      <c r="B81" s="129"/>
      <c r="C81" s="136"/>
      <c r="D81" s="136"/>
      <c r="E81" s="136"/>
    </row>
    <row r="82" spans="1:5" x14ac:dyDescent="0.3">
      <c r="A82" s="129"/>
      <c r="B82" s="129"/>
      <c r="C82" s="136"/>
      <c r="D82" s="136"/>
      <c r="E82" s="136"/>
    </row>
    <row r="83" spans="1:5" x14ac:dyDescent="0.3">
      <c r="A83" s="129"/>
      <c r="B83" s="129"/>
      <c r="C83" s="136"/>
      <c r="D83" s="136"/>
      <c r="E83" s="136"/>
    </row>
    <row r="84" spans="1:5" x14ac:dyDescent="0.3">
      <c r="A84" s="129"/>
      <c r="B84" s="129"/>
      <c r="C84" s="136"/>
      <c r="D84" s="136"/>
      <c r="E84" s="136"/>
    </row>
    <row r="85" spans="1:5" x14ac:dyDescent="0.3">
      <c r="A85" s="129"/>
      <c r="B85" s="129"/>
      <c r="C85" s="136"/>
      <c r="D85" s="136"/>
      <c r="E85" s="136"/>
    </row>
    <row r="86" spans="1:5" x14ac:dyDescent="0.3">
      <c r="A86" s="129"/>
      <c r="B86" s="129"/>
      <c r="C86" s="136"/>
      <c r="D86" s="136"/>
      <c r="E86" s="136"/>
    </row>
    <row r="87" spans="1:5" x14ac:dyDescent="0.3">
      <c r="A87" s="129"/>
      <c r="B87" s="129"/>
      <c r="C87" s="136"/>
      <c r="D87" s="136"/>
      <c r="E87" s="136"/>
    </row>
    <row r="88" spans="1:5" x14ac:dyDescent="0.3">
      <c r="A88" s="129"/>
      <c r="B88" s="129"/>
      <c r="C88" s="136"/>
      <c r="D88" s="136"/>
      <c r="E88" s="136"/>
    </row>
    <row r="89" spans="1:5" x14ac:dyDescent="0.3">
      <c r="A89" s="129"/>
      <c r="B89" s="129"/>
      <c r="C89" s="136"/>
      <c r="D89" s="136"/>
      <c r="E89" s="136"/>
    </row>
    <row r="90" spans="1:5" x14ac:dyDescent="0.3">
      <c r="A90" s="129"/>
      <c r="B90" s="129"/>
      <c r="C90" s="136"/>
      <c r="D90" s="136"/>
      <c r="E90" s="136"/>
    </row>
    <row r="91" spans="1:5" x14ac:dyDescent="0.3">
      <c r="A91" s="129"/>
      <c r="B91" s="129"/>
      <c r="C91" s="136"/>
      <c r="D91" s="136"/>
      <c r="E91" s="136"/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91"/>
  <sheetViews>
    <sheetView workbookViewId="0">
      <selection activeCell="S40" sqref="S40"/>
    </sheetView>
  </sheetViews>
  <sheetFormatPr defaultRowHeight="14.4" x14ac:dyDescent="0.3"/>
  <cols>
    <col min="1" max="1" width="11.77734375" customWidth="1"/>
  </cols>
  <sheetData>
    <row r="1" spans="1:23" ht="15" thickBot="1" x14ac:dyDescent="0.35">
      <c r="A1" t="s">
        <v>232</v>
      </c>
      <c r="H1" s="125" t="str">
        <f>_xll.SARIMA($J$3,$J$8,1,$J$4,$J$5,12,1,$J$6,$J$7)</f>
        <v>SARIMA(1,1,1)(1,1,1)12</v>
      </c>
      <c r="L1" s="125" t="s">
        <v>136</v>
      </c>
      <c r="Q1" s="125" t="s">
        <v>139</v>
      </c>
    </row>
    <row r="2" spans="1:23" s="137" customFormat="1" ht="15" thickBot="1" x14ac:dyDescent="0.35">
      <c r="A2" s="137" t="s">
        <v>125</v>
      </c>
      <c r="B2" s="137" t="s">
        <v>227</v>
      </c>
      <c r="C2" s="137" t="s">
        <v>233</v>
      </c>
      <c r="D2" s="137" t="s">
        <v>128</v>
      </c>
      <c r="E2" s="137" t="s">
        <v>129</v>
      </c>
      <c r="F2" s="137" t="s">
        <v>228</v>
      </c>
      <c r="H2" s="141"/>
      <c r="I2" s="141" t="s">
        <v>131</v>
      </c>
      <c r="J2" s="141" t="s">
        <v>90</v>
      </c>
      <c r="L2" s="141" t="s">
        <v>137</v>
      </c>
      <c r="M2" s="141" t="s">
        <v>92</v>
      </c>
      <c r="N2" s="141" t="s">
        <v>138</v>
      </c>
      <c r="Q2" s="127" t="s">
        <v>141</v>
      </c>
      <c r="R2" s="127" t="s">
        <v>142</v>
      </c>
      <c r="S2" s="127" t="s">
        <v>143</v>
      </c>
      <c r="T2" s="127" t="s">
        <v>144</v>
      </c>
      <c r="U2" s="127" t="s">
        <v>145</v>
      </c>
      <c r="V2" s="127" t="s">
        <v>146</v>
      </c>
      <c r="W2" s="127" t="s">
        <v>147</v>
      </c>
    </row>
    <row r="3" spans="1:23" x14ac:dyDescent="0.3">
      <c r="A3" t="s">
        <v>150</v>
      </c>
      <c r="B3" s="121">
        <v>119.2</v>
      </c>
      <c r="C3" t="e">
        <f t="array" ref="C3:C79">_xll.SARIMA_FIT(B3:B79,1,J3,J8,J10,J4,J5,J11,J12,J6,J7,1)</f>
        <v>#N/A</v>
      </c>
      <c r="I3" s="129" t="s">
        <v>132</v>
      </c>
      <c r="J3" s="131">
        <v>-1.4062500006488282E-2</v>
      </c>
      <c r="L3" s="113">
        <f>_xll.SARIMA_GOF('11.8.18-22'!$B$3:$B$79,1,$J$3,$J$8,1,$J$4,$J$5,12,1,$J$6,$J$7,1)</f>
        <v>-170.54288506707027</v>
      </c>
      <c r="M3" s="113">
        <f>_xll.SARIMA_GOF('11.8.18-22'!$B$3:$B$79,1,$J$3,$J$8,1,$J$4,$J$5,12,1,$J$6,$J$7,2)</f>
        <v>354.08577013414055</v>
      </c>
      <c r="N3" s="133">
        <f>_xll.SARIMA_CHECK($J$3,$J$8,1,$J$4,$J$5,12,1,$J$6,$J$7)</f>
        <v>1</v>
      </c>
      <c r="Q3" s="135">
        <f>AVERAGE(_xll.RMNA(_xll.SARIMA_FIT('11.8.18-22'!$B$3:$B$79,1,$J$3,$J$8,1,$J$4,$J$5,12,1,$J$6,$J$7,4)))</f>
        <v>1.0244702655088093E-2</v>
      </c>
      <c r="R3" s="135">
        <f>STDEV(_xll.RMNA(_xll.SARIMA_FIT('11.8.18-22'!$B$3:$B$79,1,$J$3,$J$8,1,$J$4,$J$5,12,1,$J$6,$J$7,4)))</f>
        <v>0.98391242557533987</v>
      </c>
      <c r="S3" s="135">
        <f>SKEW(_xll.RMNA(_xll.SARIMA_FIT('11.8.18-22'!$B$3:$B$79,1,$J$3,$J$8,1,$J$4,$J$5,12,1,$J$6,$J$7,4)))</f>
        <v>0.14406058803740518</v>
      </c>
      <c r="T3" s="135">
        <f>KURT(_xll.RMNA(_xll.SARIMA_FIT('11.8.18-22'!$B$3:$B$79,1,$J$3,$J$8,1,$J$4,$J$5,12,1,$J$6,$J$7,4)))</f>
        <v>1.0472528847842542</v>
      </c>
      <c r="U3" s="135" t="b">
        <f>IF(_xll.WNTest(_xll.RMNA(_xll.SARIMA_FIT('11.8.18-22'!$B$3:$B$79,1,$J$3,$J$8,1,$J$4,$J$5,12,1,$J$6,$J$7,4)),1) &gt;0.05, TRUE, FALSE)</f>
        <v>1</v>
      </c>
      <c r="V3" s="135" t="b">
        <f>IF(_xll.NormalityTest(_xll.RMNA(_xll.SARIMA_FIT('11.8.18-22'!$B$3:$B$79,1,$J$3,$J$8,1,$J$4,$J$5,12,1,$J$6,$J$7,4)),1) &gt;0.05, TRUE, FALSE)</f>
        <v>1</v>
      </c>
      <c r="W3" s="135" t="b">
        <f>IF(_xll.ARCHTest(_xll.RMNA(_xll.SARIMA_FIT('11.8.18-22'!$B$3:$B$79,1,$J$3,$J$8,1,$J$4,$J$5,12,1,$J$6,$J$7,4)),1) &lt;0.05, TRUE, FALSE)</f>
        <v>1</v>
      </c>
    </row>
    <row r="4" spans="1:23" ht="15.6" x14ac:dyDescent="0.35">
      <c r="A4" t="s">
        <v>151</v>
      </c>
      <c r="B4" s="121">
        <v>115.1</v>
      </c>
      <c r="C4" t="e">
        <v>#N/A</v>
      </c>
      <c r="I4" s="129" t="s">
        <v>133</v>
      </c>
      <c r="J4" s="131">
        <v>-0.23129514160633646</v>
      </c>
      <c r="P4" s="134" t="s">
        <v>20</v>
      </c>
      <c r="Q4" s="135">
        <v>0</v>
      </c>
      <c r="R4" s="135">
        <v>1</v>
      </c>
      <c r="S4" s="135">
        <v>0</v>
      </c>
      <c r="T4" s="135">
        <v>0</v>
      </c>
    </row>
    <row r="5" spans="1:23" ht="15.6" x14ac:dyDescent="0.35">
      <c r="A5" t="s">
        <v>152</v>
      </c>
      <c r="B5" s="121">
        <v>106.6</v>
      </c>
      <c r="C5" t="e">
        <v>#N/A</v>
      </c>
      <c r="I5" s="129" t="s">
        <v>134</v>
      </c>
      <c r="J5" s="131">
        <v>-1.3067925168516015E-2</v>
      </c>
      <c r="P5" s="134" t="s">
        <v>140</v>
      </c>
      <c r="Q5" s="128" t="b">
        <f>IF( _xll.TEST_MEAN(_xll.RMNA(_xll.SARIMA_FIT('11.8.18-22'!$B$3:$B$79,1,$J$3,$J$8,1,$J$4,$J$5,12,1,$J$6,$J$7,4)),Q4) &gt;0.05/2, FALSE, TRUE)</f>
        <v>0</v>
      </c>
      <c r="R5" s="128" t="b">
        <f>IF( _xll.TEST_STDEV(_xll.RMNA(_xll.SARIMA_FIT('11.8.18-22'!$B$3:$B$79,1,$J$3,$J$8,1,$J$4,$J$5,12,1,$J$6,$J$7,4)),R4) &gt;0.05, FALSE, TRUE)</f>
        <v>0</v>
      </c>
      <c r="S5" s="128" t="b">
        <f>IF( _xll.TEST_SKEW(_xll.RMNA(_xll.SARIMA_FIT('11.8.18-22'!$B$3:$B$79,1,$J$3,$J$8,1,$J$4,$J$5,12,1,$J$6,$J$7,4))) &gt;0.05/2, FALSE, TRUE)</f>
        <v>0</v>
      </c>
      <c r="T5" s="128" t="b">
        <f>IF( _xll.TEST_XKURT(_xll.RMNA(_xll.SARIMA_FIT('11.8.18-22'!$B$3:$B$79,1,$J$3,$J$8,1,$J$4,$J$5,12,1,$J$6,$J$7,4))) &gt;0.05/2, FALSE, TRUE)</f>
        <v>0</v>
      </c>
    </row>
    <row r="6" spans="1:23" ht="15.6" x14ac:dyDescent="0.35">
      <c r="A6" t="s">
        <v>153</v>
      </c>
      <c r="B6" s="121">
        <v>94.3</v>
      </c>
      <c r="C6" t="e">
        <v>#N/A</v>
      </c>
      <c r="I6" s="129" t="s">
        <v>236</v>
      </c>
      <c r="J6" s="131">
        <v>-0.11564141848717063</v>
      </c>
    </row>
    <row r="7" spans="1:23" ht="15.6" x14ac:dyDescent="0.35">
      <c r="A7" t="s">
        <v>154</v>
      </c>
      <c r="B7" s="121">
        <v>88</v>
      </c>
      <c r="C7" t="e">
        <v>#N/A</v>
      </c>
      <c r="I7" s="129" t="s">
        <v>231</v>
      </c>
      <c r="J7" s="131">
        <v>-0.41568892062071627</v>
      </c>
    </row>
    <row r="8" spans="1:23" x14ac:dyDescent="0.3">
      <c r="A8" t="s">
        <v>155</v>
      </c>
      <c r="B8" s="121">
        <v>84.2</v>
      </c>
      <c r="C8" t="e">
        <v>#N/A</v>
      </c>
      <c r="I8" s="129" t="s">
        <v>135</v>
      </c>
      <c r="J8" s="131">
        <v>3.4288736075087121</v>
      </c>
    </row>
    <row r="9" spans="1:23" x14ac:dyDescent="0.3">
      <c r="A9" t="s">
        <v>156</v>
      </c>
      <c r="B9" s="121">
        <v>83.8</v>
      </c>
      <c r="C9" t="e">
        <v>#N/A</v>
      </c>
    </row>
    <row r="10" spans="1:23" x14ac:dyDescent="0.3">
      <c r="A10" t="s">
        <v>157</v>
      </c>
      <c r="B10" s="121">
        <v>81.599999999999994</v>
      </c>
      <c r="C10" t="e">
        <v>#N/A</v>
      </c>
      <c r="I10" s="129" t="s">
        <v>80</v>
      </c>
      <c r="J10" s="132">
        <v>1</v>
      </c>
    </row>
    <row r="11" spans="1:23" x14ac:dyDescent="0.3">
      <c r="A11" t="s">
        <v>158</v>
      </c>
      <c r="B11" s="121">
        <v>86.8</v>
      </c>
      <c r="C11" t="e">
        <v>#N/A</v>
      </c>
      <c r="I11" s="129" t="s">
        <v>230</v>
      </c>
      <c r="J11" s="132">
        <v>12</v>
      </c>
    </row>
    <row r="12" spans="1:23" x14ac:dyDescent="0.3">
      <c r="A12" t="s">
        <v>159</v>
      </c>
      <c r="B12" s="121">
        <v>97.3</v>
      </c>
      <c r="C12" t="e">
        <v>#N/A</v>
      </c>
      <c r="I12" s="129" t="s">
        <v>229</v>
      </c>
      <c r="J12" s="132">
        <v>1</v>
      </c>
    </row>
    <row r="13" spans="1:23" x14ac:dyDescent="0.3">
      <c r="A13" t="s">
        <v>160</v>
      </c>
      <c r="B13" s="121">
        <v>108.4</v>
      </c>
      <c r="C13" t="e">
        <v>#N/A</v>
      </c>
    </row>
    <row r="14" spans="1:23" x14ac:dyDescent="0.3">
      <c r="A14" t="s">
        <v>161</v>
      </c>
      <c r="B14" s="121">
        <v>120.6</v>
      </c>
      <c r="C14" t="e">
        <v>#N/A</v>
      </c>
    </row>
    <row r="15" spans="1:23" x14ac:dyDescent="0.3">
      <c r="A15" t="s">
        <v>162</v>
      </c>
      <c r="B15" s="121">
        <v>117.5</v>
      </c>
      <c r="C15" t="e">
        <v>#N/A</v>
      </c>
    </row>
    <row r="16" spans="1:23" x14ac:dyDescent="0.3">
      <c r="A16" t="s">
        <v>163</v>
      </c>
      <c r="B16" s="121">
        <v>112.8</v>
      </c>
      <c r="C16">
        <v>113.30109809814722</v>
      </c>
      <c r="F16">
        <f t="shared" ref="F16:F47" si="0">B16-C16</f>
        <v>-0.50109809814722439</v>
      </c>
    </row>
    <row r="17" spans="1:6" x14ac:dyDescent="0.3">
      <c r="A17" t="s">
        <v>164</v>
      </c>
      <c r="B17" s="121">
        <v>108.2</v>
      </c>
      <c r="C17">
        <v>104.87456010942154</v>
      </c>
      <c r="F17">
        <f t="shared" si="0"/>
        <v>3.3254398905784655</v>
      </c>
    </row>
    <row r="18" spans="1:6" x14ac:dyDescent="0.3">
      <c r="A18" t="s">
        <v>165</v>
      </c>
      <c r="B18" s="121">
        <v>93.4</v>
      </c>
      <c r="C18">
        <v>94.750301865459875</v>
      </c>
      <c r="F18">
        <f t="shared" si="0"/>
        <v>-1.3503018654598691</v>
      </c>
    </row>
    <row r="19" spans="1:6" x14ac:dyDescent="0.3">
      <c r="A19" t="s">
        <v>166</v>
      </c>
      <c r="B19" s="121">
        <v>90.6</v>
      </c>
      <c r="C19">
        <v>88.026050215972546</v>
      </c>
      <c r="F19">
        <f t="shared" si="0"/>
        <v>2.5739497840274481</v>
      </c>
    </row>
    <row r="20" spans="1:6" x14ac:dyDescent="0.3">
      <c r="A20" t="s">
        <v>167</v>
      </c>
      <c r="B20" s="121">
        <v>91.5</v>
      </c>
      <c r="C20">
        <v>86.592947458881667</v>
      </c>
      <c r="F20">
        <f t="shared" si="0"/>
        <v>4.9070525411183326</v>
      </c>
    </row>
    <row r="21" spans="1:6" x14ac:dyDescent="0.3">
      <c r="A21" t="s">
        <v>168</v>
      </c>
      <c r="B21" s="121">
        <v>88.1</v>
      </c>
      <c r="C21">
        <v>89.707352058025137</v>
      </c>
      <c r="F21">
        <f t="shared" si="0"/>
        <v>-1.6073520580251426</v>
      </c>
    </row>
    <row r="22" spans="1:6" x14ac:dyDescent="0.3">
      <c r="A22" t="s">
        <v>169</v>
      </c>
      <c r="B22" s="121">
        <v>88.3</v>
      </c>
      <c r="C22">
        <v>86.801365009924396</v>
      </c>
      <c r="F22">
        <f t="shared" si="0"/>
        <v>1.4986349900756011</v>
      </c>
    </row>
    <row r="23" spans="1:6" x14ac:dyDescent="0.3">
      <c r="A23" t="s">
        <v>170</v>
      </c>
      <c r="B23" s="121">
        <v>91.7</v>
      </c>
      <c r="C23">
        <v>92.762721189309246</v>
      </c>
      <c r="F23">
        <f t="shared" si="0"/>
        <v>-1.0627211893092436</v>
      </c>
    </row>
    <row r="24" spans="1:6" x14ac:dyDescent="0.3">
      <c r="A24" t="s">
        <v>171</v>
      </c>
      <c r="B24" s="121">
        <v>93.8</v>
      </c>
      <c r="C24">
        <v>101.57320928676468</v>
      </c>
      <c r="F24">
        <f t="shared" si="0"/>
        <v>-7.7732092867646827</v>
      </c>
    </row>
    <row r="25" spans="1:6" x14ac:dyDescent="0.3">
      <c r="A25" t="s">
        <v>172</v>
      </c>
      <c r="B25" s="121">
        <v>103.3</v>
      </c>
      <c r="C25">
        <v>106.50775613139923</v>
      </c>
      <c r="F25">
        <f t="shared" si="0"/>
        <v>-3.2077561313992362</v>
      </c>
    </row>
    <row r="26" spans="1:6" x14ac:dyDescent="0.3">
      <c r="A26" t="s">
        <v>173</v>
      </c>
      <c r="B26" s="121">
        <v>108.5</v>
      </c>
      <c r="C26">
        <v>115.03814372190243</v>
      </c>
      <c r="F26">
        <f t="shared" si="0"/>
        <v>-6.5381437219024292</v>
      </c>
    </row>
    <row r="27" spans="1:6" x14ac:dyDescent="0.3">
      <c r="A27" t="s">
        <v>174</v>
      </c>
      <c r="B27" s="121">
        <v>111.3</v>
      </c>
      <c r="C27">
        <v>107.51137586124386</v>
      </c>
      <c r="F27">
        <f t="shared" si="0"/>
        <v>3.7886241387561341</v>
      </c>
    </row>
    <row r="28" spans="1:6" x14ac:dyDescent="0.3">
      <c r="A28" t="s">
        <v>175</v>
      </c>
      <c r="B28" s="121">
        <v>114.8</v>
      </c>
      <c r="C28">
        <v>105.89153370492221</v>
      </c>
      <c r="F28">
        <f t="shared" si="0"/>
        <v>8.9084662950777869</v>
      </c>
    </row>
    <row r="29" spans="1:6" x14ac:dyDescent="0.3">
      <c r="A29" t="s">
        <v>176</v>
      </c>
      <c r="B29" s="121">
        <v>101.9</v>
      </c>
      <c r="C29">
        <v>106.42376784171951</v>
      </c>
      <c r="F29">
        <f t="shared" si="0"/>
        <v>-4.5237678417195042</v>
      </c>
    </row>
    <row r="30" spans="1:6" x14ac:dyDescent="0.3">
      <c r="A30" t="s">
        <v>177</v>
      </c>
      <c r="B30" s="121">
        <v>100</v>
      </c>
      <c r="C30">
        <v>89.947735815113887</v>
      </c>
      <c r="F30">
        <f t="shared" si="0"/>
        <v>10.052264184886113</v>
      </c>
    </row>
    <row r="31" spans="1:6" x14ac:dyDescent="0.3">
      <c r="A31" t="s">
        <v>178</v>
      </c>
      <c r="B31" s="121">
        <v>95</v>
      </c>
      <c r="C31">
        <v>92.816873810127333</v>
      </c>
      <c r="F31">
        <f t="shared" si="0"/>
        <v>2.1831261898726666</v>
      </c>
    </row>
    <row r="32" spans="1:6" x14ac:dyDescent="0.3">
      <c r="A32" t="s">
        <v>179</v>
      </c>
      <c r="B32" s="121">
        <v>89.6</v>
      </c>
      <c r="C32">
        <v>93.855973083008081</v>
      </c>
      <c r="F32">
        <f t="shared" si="0"/>
        <v>-4.2559730830080866</v>
      </c>
    </row>
    <row r="33" spans="1:6" x14ac:dyDescent="0.3">
      <c r="A33" t="s">
        <v>180</v>
      </c>
      <c r="B33" s="121">
        <v>89</v>
      </c>
      <c r="C33">
        <v>88.537230264679494</v>
      </c>
      <c r="F33">
        <f t="shared" si="0"/>
        <v>0.46276973532050647</v>
      </c>
    </row>
    <row r="34" spans="1:6" x14ac:dyDescent="0.3">
      <c r="A34" t="s">
        <v>181</v>
      </c>
      <c r="B34" s="121">
        <v>89.9</v>
      </c>
      <c r="C34">
        <v>87.812242405535784</v>
      </c>
      <c r="F34">
        <f t="shared" si="0"/>
        <v>2.0877575944642217</v>
      </c>
    </row>
    <row r="35" spans="1:6" x14ac:dyDescent="0.3">
      <c r="A35" t="s">
        <v>182</v>
      </c>
      <c r="B35" s="121">
        <v>93.4</v>
      </c>
      <c r="C35">
        <v>93.627711951237771</v>
      </c>
      <c r="F35">
        <f t="shared" si="0"/>
        <v>-0.22771195123776522</v>
      </c>
    </row>
    <row r="36" spans="1:6" x14ac:dyDescent="0.3">
      <c r="A36" t="s">
        <v>183</v>
      </c>
      <c r="B36" s="121">
        <v>99.1</v>
      </c>
      <c r="C36">
        <v>99.31834469218704</v>
      </c>
      <c r="F36">
        <f t="shared" si="0"/>
        <v>-0.21834469218704555</v>
      </c>
    </row>
    <row r="37" spans="1:6" x14ac:dyDescent="0.3">
      <c r="A37" t="s">
        <v>184</v>
      </c>
      <c r="B37" s="121">
        <v>106.2</v>
      </c>
      <c r="C37">
        <v>109.24864865446871</v>
      </c>
      <c r="F37">
        <f t="shared" si="0"/>
        <v>-3.0486486544687068</v>
      </c>
    </row>
    <row r="38" spans="1:6" x14ac:dyDescent="0.3">
      <c r="A38" t="s">
        <v>185</v>
      </c>
      <c r="B38" s="121">
        <v>110.5</v>
      </c>
      <c r="C38">
        <v>115.08949179830712</v>
      </c>
      <c r="F38">
        <f t="shared" si="0"/>
        <v>-4.5894917983071224</v>
      </c>
    </row>
    <row r="39" spans="1:6" x14ac:dyDescent="0.3">
      <c r="A39" t="s">
        <v>186</v>
      </c>
      <c r="B39" s="121">
        <v>114.7</v>
      </c>
      <c r="C39">
        <v>111.83887209712302</v>
      </c>
      <c r="F39">
        <f t="shared" si="0"/>
        <v>2.8611279028769872</v>
      </c>
    </row>
    <row r="40" spans="1:6" x14ac:dyDescent="0.3">
      <c r="A40" t="s">
        <v>187</v>
      </c>
      <c r="B40" s="121">
        <v>114.2</v>
      </c>
      <c r="C40">
        <v>113.1470335573559</v>
      </c>
      <c r="F40">
        <f t="shared" si="0"/>
        <v>1.0529664426441059</v>
      </c>
    </row>
    <row r="41" spans="1:6" x14ac:dyDescent="0.3">
      <c r="A41" t="s">
        <v>188</v>
      </c>
      <c r="B41" s="121">
        <v>110.2</v>
      </c>
      <c r="C41">
        <v>104.84223980279383</v>
      </c>
      <c r="F41">
        <f t="shared" si="0"/>
        <v>5.3577601972061757</v>
      </c>
    </row>
    <row r="42" spans="1:6" x14ac:dyDescent="0.3">
      <c r="A42" t="s">
        <v>189</v>
      </c>
      <c r="B42" s="121">
        <v>101.1</v>
      </c>
      <c r="C42">
        <v>100.7585830049664</v>
      </c>
      <c r="F42">
        <f t="shared" si="0"/>
        <v>0.34141699503359746</v>
      </c>
    </row>
    <row r="43" spans="1:6" x14ac:dyDescent="0.3">
      <c r="A43" t="s">
        <v>190</v>
      </c>
      <c r="B43" s="121">
        <v>93.4</v>
      </c>
      <c r="C43">
        <v>96.80307590262737</v>
      </c>
      <c r="F43">
        <f t="shared" si="0"/>
        <v>-3.4030759026273643</v>
      </c>
    </row>
    <row r="44" spans="1:6" x14ac:dyDescent="0.3">
      <c r="A44" t="s">
        <v>191</v>
      </c>
      <c r="B44" s="121">
        <v>87.2</v>
      </c>
      <c r="C44">
        <v>91.172234538018017</v>
      </c>
      <c r="F44">
        <f t="shared" si="0"/>
        <v>-3.9722345380180144</v>
      </c>
    </row>
    <row r="45" spans="1:6" x14ac:dyDescent="0.3">
      <c r="A45" t="s">
        <v>192</v>
      </c>
      <c r="B45" s="121">
        <v>88.4</v>
      </c>
      <c r="C45">
        <v>86.45724827981681</v>
      </c>
      <c r="F45">
        <f t="shared" si="0"/>
        <v>1.9427517201831961</v>
      </c>
    </row>
    <row r="46" spans="1:6" x14ac:dyDescent="0.3">
      <c r="A46" t="s">
        <v>193</v>
      </c>
      <c r="B46" s="121">
        <v>87.9</v>
      </c>
      <c r="C46">
        <v>87.834076121129385</v>
      </c>
      <c r="F46">
        <f t="shared" si="0"/>
        <v>6.5923878870620456E-2</v>
      </c>
    </row>
    <row r="47" spans="1:6" x14ac:dyDescent="0.3">
      <c r="A47" t="s">
        <v>194</v>
      </c>
      <c r="B47" s="121">
        <v>92.2</v>
      </c>
      <c r="C47">
        <v>91.778709351603965</v>
      </c>
      <c r="F47">
        <f t="shared" si="0"/>
        <v>0.42129064839603814</v>
      </c>
    </row>
    <row r="48" spans="1:6" x14ac:dyDescent="0.3">
      <c r="A48" t="s">
        <v>195</v>
      </c>
      <c r="B48" s="121">
        <v>97.3</v>
      </c>
      <c r="C48">
        <v>97.358797626754637</v>
      </c>
      <c r="F48">
        <f t="shared" ref="F48:F79" si="1">B48-C48</f>
        <v>-5.8797626754639509E-2</v>
      </c>
    </row>
    <row r="49" spans="1:6" x14ac:dyDescent="0.3">
      <c r="A49" t="s">
        <v>196</v>
      </c>
      <c r="B49" s="121">
        <v>107.2</v>
      </c>
      <c r="C49">
        <v>105.9479552279083</v>
      </c>
      <c r="F49">
        <f t="shared" si="1"/>
        <v>1.2520447720917076</v>
      </c>
    </row>
    <row r="50" spans="1:6" x14ac:dyDescent="0.3">
      <c r="A50" t="s">
        <v>197</v>
      </c>
      <c r="B50" s="121">
        <v>106</v>
      </c>
      <c r="C50">
        <v>112.81888967634733</v>
      </c>
      <c r="F50">
        <f t="shared" si="1"/>
        <v>-6.8188896763473252</v>
      </c>
    </row>
    <row r="51" spans="1:6" x14ac:dyDescent="0.3">
      <c r="A51" t="s">
        <v>198</v>
      </c>
      <c r="B51" s="121">
        <v>111.8</v>
      </c>
      <c r="C51">
        <v>110.21940901785189</v>
      </c>
      <c r="F51">
        <f t="shared" si="1"/>
        <v>1.5805909821481094</v>
      </c>
    </row>
    <row r="52" spans="1:6" x14ac:dyDescent="0.3">
      <c r="A52" t="s">
        <v>199</v>
      </c>
      <c r="B52" s="121">
        <v>104.6</v>
      </c>
      <c r="C52">
        <v>110.89385849182121</v>
      </c>
      <c r="F52">
        <f t="shared" si="1"/>
        <v>-6.2938584918212115</v>
      </c>
    </row>
    <row r="53" spans="1:6" x14ac:dyDescent="0.3">
      <c r="A53" t="s">
        <v>200</v>
      </c>
      <c r="B53" s="121">
        <v>101.7</v>
      </c>
      <c r="C53">
        <v>99.077484685038584</v>
      </c>
      <c r="F53">
        <f t="shared" si="1"/>
        <v>2.6225153149614187</v>
      </c>
    </row>
    <row r="54" spans="1:6" x14ac:dyDescent="0.3">
      <c r="A54" t="s">
        <v>201</v>
      </c>
      <c r="B54" s="121">
        <v>93.1</v>
      </c>
      <c r="C54">
        <v>92.77425462150596</v>
      </c>
      <c r="F54">
        <f t="shared" si="1"/>
        <v>0.32574537849403384</v>
      </c>
    </row>
    <row r="55" spans="1:6" x14ac:dyDescent="0.3">
      <c r="A55" t="s">
        <v>202</v>
      </c>
      <c r="B55" s="121">
        <v>88.4</v>
      </c>
      <c r="C55">
        <v>87.178225573044557</v>
      </c>
      <c r="F55">
        <f t="shared" si="1"/>
        <v>1.2217744269554487</v>
      </c>
    </row>
    <row r="56" spans="1:6" x14ac:dyDescent="0.3">
      <c r="A56" t="s">
        <v>203</v>
      </c>
      <c r="B56" s="121">
        <v>86.7</v>
      </c>
      <c r="C56">
        <v>83.264969565103655</v>
      </c>
      <c r="F56">
        <f t="shared" si="1"/>
        <v>3.4350304348963476</v>
      </c>
    </row>
    <row r="57" spans="1:6" x14ac:dyDescent="0.3">
      <c r="A57" t="s">
        <v>204</v>
      </c>
      <c r="B57" s="121">
        <v>86.6</v>
      </c>
      <c r="C57">
        <v>85.782113973495925</v>
      </c>
      <c r="F57">
        <f t="shared" si="1"/>
        <v>0.81788602650406972</v>
      </c>
    </row>
    <row r="58" spans="1:6" x14ac:dyDescent="0.3">
      <c r="A58" t="s">
        <v>205</v>
      </c>
      <c r="B58" s="121">
        <v>83.5</v>
      </c>
      <c r="C58">
        <v>86.466002297724032</v>
      </c>
      <c r="F58">
        <f t="shared" si="1"/>
        <v>-2.9660022977240317</v>
      </c>
    </row>
    <row r="59" spans="1:6" x14ac:dyDescent="0.3">
      <c r="A59" t="s">
        <v>206</v>
      </c>
      <c r="B59" s="121">
        <v>87.7</v>
      </c>
      <c r="C59">
        <v>88.191272489293482</v>
      </c>
      <c r="F59">
        <f t="shared" si="1"/>
        <v>-0.491272489293479</v>
      </c>
    </row>
    <row r="60" spans="1:6" x14ac:dyDescent="0.3">
      <c r="A60" t="s">
        <v>207</v>
      </c>
      <c r="B60" s="121">
        <v>93.5</v>
      </c>
      <c r="C60">
        <v>92.885248988333998</v>
      </c>
      <c r="F60">
        <f t="shared" si="1"/>
        <v>0.61475101166600155</v>
      </c>
    </row>
    <row r="61" spans="1:6" x14ac:dyDescent="0.3">
      <c r="A61" t="s">
        <v>208</v>
      </c>
      <c r="B61" s="121">
        <v>100.3</v>
      </c>
      <c r="C61">
        <v>102.38253458435322</v>
      </c>
      <c r="F61">
        <f t="shared" si="1"/>
        <v>-2.0825345843532261</v>
      </c>
    </row>
    <row r="62" spans="1:6" x14ac:dyDescent="0.3">
      <c r="A62" t="s">
        <v>209</v>
      </c>
      <c r="B62" s="121">
        <v>105.9</v>
      </c>
      <c r="C62">
        <v>103.22061945978349</v>
      </c>
      <c r="F62">
        <f t="shared" si="1"/>
        <v>2.6793805402165134</v>
      </c>
    </row>
    <row r="63" spans="1:6" x14ac:dyDescent="0.3">
      <c r="A63" t="s">
        <v>210</v>
      </c>
      <c r="B63" s="121">
        <v>110.4</v>
      </c>
      <c r="C63">
        <v>109.34039748747153</v>
      </c>
      <c r="F63">
        <f t="shared" si="1"/>
        <v>1.0596025125284712</v>
      </c>
    </row>
    <row r="64" spans="1:6" x14ac:dyDescent="0.3">
      <c r="A64" t="s">
        <v>211</v>
      </c>
      <c r="B64" s="121">
        <v>111</v>
      </c>
      <c r="C64">
        <v>106.82313776115843</v>
      </c>
      <c r="F64">
        <f t="shared" si="1"/>
        <v>4.176862238841565</v>
      </c>
    </row>
    <row r="65" spans="1:12" x14ac:dyDescent="0.3">
      <c r="A65" t="s">
        <v>212</v>
      </c>
      <c r="B65" s="121">
        <v>103.7</v>
      </c>
      <c r="C65">
        <v>105.15013997725566</v>
      </c>
      <c r="F65">
        <f t="shared" si="1"/>
        <v>-1.4501399772556596</v>
      </c>
    </row>
    <row r="66" spans="1:12" x14ac:dyDescent="0.3">
      <c r="A66" t="s">
        <v>213</v>
      </c>
      <c r="B66" s="121">
        <v>93.6</v>
      </c>
      <c r="C66">
        <v>95.908775473431504</v>
      </c>
      <c r="F66">
        <f t="shared" si="1"/>
        <v>-2.3087754734315098</v>
      </c>
    </row>
    <row r="67" spans="1:12" x14ac:dyDescent="0.3">
      <c r="A67" t="s">
        <v>214</v>
      </c>
      <c r="B67" s="121">
        <v>88.2</v>
      </c>
      <c r="C67">
        <v>88.391652115881669</v>
      </c>
      <c r="F67">
        <f t="shared" si="1"/>
        <v>-0.19165211588166642</v>
      </c>
    </row>
    <row r="68" spans="1:12" x14ac:dyDescent="0.3">
      <c r="A68" t="s">
        <v>215</v>
      </c>
      <c r="B68" s="121">
        <v>85.7</v>
      </c>
      <c r="C68">
        <v>84.624080309333948</v>
      </c>
      <c r="F68">
        <f t="shared" si="1"/>
        <v>1.0759196906660549</v>
      </c>
    </row>
    <row r="69" spans="1:12" x14ac:dyDescent="0.3">
      <c r="A69" t="s">
        <v>216</v>
      </c>
      <c r="B69" s="121">
        <v>85.5</v>
      </c>
      <c r="C69">
        <v>85.46048202129036</v>
      </c>
      <c r="F69">
        <f t="shared" si="1"/>
        <v>3.9517978709639578E-2</v>
      </c>
    </row>
    <row r="70" spans="1:12" x14ac:dyDescent="0.3">
      <c r="A70" t="s">
        <v>217</v>
      </c>
      <c r="B70" s="121">
        <v>84</v>
      </c>
      <c r="C70">
        <v>83.975435107804714</v>
      </c>
      <c r="F70">
        <f t="shared" si="1"/>
        <v>2.4564892195286347E-2</v>
      </c>
    </row>
    <row r="71" spans="1:12" x14ac:dyDescent="0.3">
      <c r="A71" t="s">
        <v>218</v>
      </c>
      <c r="B71" s="121">
        <v>89.1</v>
      </c>
      <c r="C71">
        <v>88.079495585691689</v>
      </c>
      <c r="F71">
        <f t="shared" si="1"/>
        <v>1.0205044143083057</v>
      </c>
    </row>
    <row r="72" spans="1:12" x14ac:dyDescent="0.3">
      <c r="A72" t="s">
        <v>219</v>
      </c>
      <c r="B72" s="121">
        <v>95.5</v>
      </c>
      <c r="C72">
        <v>94.32294054127145</v>
      </c>
      <c r="F72">
        <f t="shared" si="1"/>
        <v>1.1770594587285501</v>
      </c>
    </row>
    <row r="73" spans="1:12" x14ac:dyDescent="0.3">
      <c r="A73" t="s">
        <v>220</v>
      </c>
      <c r="B73" s="121">
        <v>102.5</v>
      </c>
      <c r="C73">
        <v>103.33477653010794</v>
      </c>
      <c r="F73">
        <f t="shared" si="1"/>
        <v>-0.83477653010794484</v>
      </c>
    </row>
    <row r="74" spans="1:12" x14ac:dyDescent="0.3">
      <c r="A74" t="s">
        <v>221</v>
      </c>
      <c r="B74" s="121">
        <v>100.8</v>
      </c>
      <c r="C74">
        <v>106.21681193228359</v>
      </c>
      <c r="F74">
        <f t="shared" si="1"/>
        <v>-5.4168119322835935</v>
      </c>
    </row>
    <row r="75" spans="1:12" x14ac:dyDescent="0.3">
      <c r="A75" t="s">
        <v>222</v>
      </c>
      <c r="B75" s="121">
        <v>105.2</v>
      </c>
      <c r="C75">
        <v>106.58292097555139</v>
      </c>
      <c r="F75">
        <f t="shared" si="1"/>
        <v>-1.3829209755513858</v>
      </c>
    </row>
    <row r="76" spans="1:12" x14ac:dyDescent="0.3">
      <c r="A76" t="s">
        <v>223</v>
      </c>
      <c r="B76" s="121">
        <v>107.1</v>
      </c>
      <c r="C76">
        <v>103.224412749067</v>
      </c>
      <c r="F76">
        <f t="shared" si="1"/>
        <v>3.8755872509329947</v>
      </c>
    </row>
    <row r="77" spans="1:12" x14ac:dyDescent="0.3">
      <c r="A77" t="s">
        <v>224</v>
      </c>
      <c r="B77" s="121">
        <v>101.3</v>
      </c>
      <c r="C77">
        <v>100.35499794602561</v>
      </c>
      <c r="F77">
        <f t="shared" si="1"/>
        <v>0.94500205397439174</v>
      </c>
    </row>
    <row r="78" spans="1:12" ht="15" thickBot="1" x14ac:dyDescent="0.35">
      <c r="A78" t="s">
        <v>225</v>
      </c>
      <c r="B78" s="121">
        <v>92.4</v>
      </c>
      <c r="C78">
        <v>92.064310907119918</v>
      </c>
      <c r="F78">
        <f t="shared" si="1"/>
        <v>0.33568909288008797</v>
      </c>
    </row>
    <row r="79" spans="1:12" ht="15" thickBot="1" x14ac:dyDescent="0.35">
      <c r="A79" t="s">
        <v>226</v>
      </c>
      <c r="B79" s="121">
        <v>85.6</v>
      </c>
      <c r="C79">
        <v>86.886910022448291</v>
      </c>
      <c r="F79">
        <f t="shared" si="1"/>
        <v>-1.2869100224482963</v>
      </c>
      <c r="H79" s="127" t="s">
        <v>148</v>
      </c>
      <c r="I79" s="127" t="s">
        <v>77</v>
      </c>
      <c r="J79" s="127" t="s">
        <v>149</v>
      </c>
      <c r="K79" s="127" t="s">
        <v>128</v>
      </c>
      <c r="L79" s="127" t="s">
        <v>129</v>
      </c>
    </row>
    <row r="80" spans="1:12" x14ac:dyDescent="0.3">
      <c r="A80" s="129"/>
      <c r="B80" s="129"/>
      <c r="C80" s="136">
        <f>_xll.SARIMA_FORE('11.8.18-22'!$B$15:$B$79,1,$J$3,$J$8,1,$J$4,$J$5,12,1,$J$6,$J$7,$H80,1,0.05)</f>
        <v>83.110353607927365</v>
      </c>
      <c r="D80" s="136">
        <f>_xll.SARIMA_FORE('11.8.18-22'!$B$15:$B$79,1,$J$3,$J$8,1,$J$4,$J$5,12,1,$J$6,$J$7,$H80,5,0.05)</f>
        <v>89.830822386184366</v>
      </c>
      <c r="E80" s="136">
        <f>_xll.SARIMA_FORE('11.8.18-22'!$B$15:$B$79,1,$J$3,$J$8,1,$J$4,$J$5,12,1,$J$6,$J$7,$H80,4,0.05)</f>
        <v>76.389884829670365</v>
      </c>
      <c r="H80" s="129">
        <v>1</v>
      </c>
      <c r="I80" s="136">
        <f>_xll.SARIMA_FORE('11.8.18-22'!$B$15:$B$79,1,$J$3,$J$8,1,$J$4,$J$5,12,1,$J$6,$J$7,$H80,1,0.05)</f>
        <v>83.110353607927365</v>
      </c>
      <c r="J80" s="136">
        <f>_xll.SARIMA_FORE('11.8.18-22'!$B$15:$B$79,1,$J$3,$J$8,1,$J$4,$J$5,12,1,$J$6,$J$7,$H80,2,0.05)</f>
        <v>3.4288736075087121</v>
      </c>
      <c r="K80" s="136">
        <f>_xll.SARIMA_FORE('11.8.18-22'!$B$15:$B$79,1,$J$3,$J$8,1,$J$4,$J$5,12,1,$J$6,$J$7,$H80,5,0.05)</f>
        <v>89.830822386184366</v>
      </c>
      <c r="L80" s="136">
        <f>_xll.SARIMA_FORE('11.8.18-22'!$B$15:$B$79,1,$J$3,$J$8,1,$J$4,$J$5,12,1,$J$6,$J$7,$H80,4,0.05)</f>
        <v>76.389884829670365</v>
      </c>
    </row>
    <row r="81" spans="1:12" x14ac:dyDescent="0.3">
      <c r="A81" s="129"/>
      <c r="B81" s="129"/>
      <c r="C81" s="136">
        <f>_xll.SARIMA_FORE('11.8.18-22'!$B$15:$B$79,1,$J$3,$J$8,1,$J$4,$J$5,12,1,$J$6,$J$7,$H81,1,0.05)</f>
        <v>82.900446786034408</v>
      </c>
      <c r="D81" s="136">
        <f>_xll.SARIMA_FORE('11.8.18-22'!$B$15:$B$79,1,$J$3,$J$8,1,$J$4,$J$5,12,1,$J$6,$J$7,$H81,5,0.05)</f>
        <v>93.492548506233433</v>
      </c>
      <c r="E81" s="136">
        <f>_xll.SARIMA_FORE('11.8.18-22'!$B$15:$B$79,1,$J$3,$J$8,1,$J$4,$J$5,12,1,$J$6,$J$7,$H81,4,0.05)</f>
        <v>72.308345065835383</v>
      </c>
      <c r="H81" s="129">
        <v>2</v>
      </c>
      <c r="I81" s="136">
        <f>_xll.SARIMA_FORE('11.8.18-22'!$B$15:$B$79,1,$J$3,$J$8,1,$J$4,$J$5,12,1,$J$6,$J$7,$H81,1,0.05)</f>
        <v>82.900446786034408</v>
      </c>
      <c r="J81" s="136">
        <f>_xll.SARIMA_FORE('11.8.18-22'!$B$15:$B$79,1,$J$3,$J$8,1,$J$4,$J$5,12,1,$J$6,$J$7,$H81,2,0.05)</f>
        <v>5.4042328347603172</v>
      </c>
      <c r="K81" s="136">
        <f>_xll.SARIMA_FORE('11.8.18-22'!$B$15:$B$79,1,$J$3,$J$8,1,$J$4,$J$5,12,1,$J$6,$J$7,$H81,5,0.05)</f>
        <v>93.492548506233433</v>
      </c>
      <c r="L81" s="136">
        <f>_xll.SARIMA_FORE('11.8.18-22'!$B$15:$B$79,1,$J$3,$J$8,1,$J$4,$J$5,12,1,$J$6,$J$7,$H81,4,0.05)</f>
        <v>72.308345065835383</v>
      </c>
    </row>
    <row r="82" spans="1:12" x14ac:dyDescent="0.3">
      <c r="A82" s="129"/>
      <c r="B82" s="129"/>
      <c r="C82" s="136">
        <f>_xll.SARIMA_FORE('11.8.18-22'!$B$15:$B$79,1,$J$3,$J$8,1,$J$4,$J$5,12,1,$J$6,$J$7,$H82,1,0.05)</f>
        <v>81.216469954216137</v>
      </c>
      <c r="D82" s="136">
        <f>_xll.SARIMA_FORE('11.8.18-22'!$B$15:$B$79,1,$J$3,$J$8,1,$J$4,$J$5,12,1,$J$6,$J$7,$H82,5,0.05)</f>
        <v>94.813894302219424</v>
      </c>
      <c r="E82" s="136">
        <f>_xll.SARIMA_FORE('11.8.18-22'!$B$15:$B$79,1,$J$3,$J$8,1,$J$4,$J$5,12,1,$J$6,$J$7,$H82,4,0.05)</f>
        <v>67.61904560621285</v>
      </c>
      <c r="H82" s="129">
        <v>3</v>
      </c>
      <c r="I82" s="136">
        <f>_xll.SARIMA_FORE('11.8.18-22'!$B$15:$B$79,1,$J$3,$J$8,1,$J$4,$J$5,12,1,$J$6,$J$7,$H82,1,0.05)</f>
        <v>81.216469954216137</v>
      </c>
      <c r="J82" s="136">
        <f>_xll.SARIMA_FORE('11.8.18-22'!$B$15:$B$79,1,$J$3,$J$8,1,$J$4,$J$5,12,1,$J$6,$J$7,$H82,2,0.05)</f>
        <v>6.9375888818662155</v>
      </c>
      <c r="K82" s="136">
        <f>_xll.SARIMA_FORE('11.8.18-22'!$B$15:$B$79,1,$J$3,$J$8,1,$J$4,$J$5,12,1,$J$6,$J$7,$H82,5,0.05)</f>
        <v>94.813894302219424</v>
      </c>
      <c r="L82" s="136">
        <f>_xll.SARIMA_FORE('11.8.18-22'!$B$15:$B$79,1,$J$3,$J$8,1,$J$4,$J$5,12,1,$J$6,$J$7,$H82,4,0.05)</f>
        <v>67.61904560621285</v>
      </c>
    </row>
    <row r="83" spans="1:12" x14ac:dyDescent="0.3">
      <c r="A83" s="129"/>
      <c r="B83" s="129"/>
      <c r="C83" s="136">
        <f>_xll.SARIMA_FORE('11.8.18-22'!$B$15:$B$79,1,$J$3,$J$8,1,$J$4,$J$5,12,1,$J$6,$J$7,$H83,1,0.05)</f>
        <v>85.756397692655838</v>
      </c>
      <c r="D83" s="136">
        <f>_xll.SARIMA_FORE('11.8.18-22'!$B$15:$B$79,1,$J$3,$J$8,1,$J$4,$J$5,12,1,$J$6,$J$7,$H83,5,0.05)</f>
        <v>101.84774184160977</v>
      </c>
      <c r="E83" s="136">
        <f>_xll.SARIMA_FORE('11.8.18-22'!$B$15:$B$79,1,$J$3,$J$8,1,$J$4,$J$5,12,1,$J$6,$J$7,$H83,4,0.05)</f>
        <v>69.665053543701902</v>
      </c>
      <c r="H83" s="129">
        <v>4</v>
      </c>
      <c r="I83" s="136">
        <f>_xll.SARIMA_FORE('11.8.18-22'!$B$15:$B$79,1,$J$3,$J$8,1,$J$4,$J$5,12,1,$J$6,$J$7,$H83,1,0.05)</f>
        <v>85.756397692655838</v>
      </c>
      <c r="J83" s="136">
        <f>_xll.SARIMA_FORE('11.8.18-22'!$B$15:$B$79,1,$J$3,$J$8,1,$J$4,$J$5,12,1,$J$6,$J$7,$H83,2,0.05)</f>
        <v>8.2100203248020893</v>
      </c>
      <c r="K83" s="136">
        <f>_xll.SARIMA_FORE('11.8.18-22'!$B$15:$B$79,1,$J$3,$J$8,1,$J$4,$J$5,12,1,$J$6,$J$7,$H83,5,0.05)</f>
        <v>101.84774184160977</v>
      </c>
      <c r="L83" s="136">
        <f>_xll.SARIMA_FORE('11.8.18-22'!$B$15:$B$79,1,$J$3,$J$8,1,$J$4,$J$5,12,1,$J$6,$J$7,$H83,4,0.05)</f>
        <v>69.665053543701902</v>
      </c>
    </row>
    <row r="84" spans="1:12" x14ac:dyDescent="0.3">
      <c r="A84" s="129"/>
      <c r="B84" s="129"/>
      <c r="C84" s="136">
        <f>_xll.SARIMA_FORE('11.8.18-22'!$B$15:$B$79,1,$J$3,$J$8,1,$J$4,$J$5,12,1,$J$6,$J$7,$H84,1,0.05)</f>
        <v>91.603317233358467</v>
      </c>
      <c r="D84" s="136">
        <f>_xll.SARIMA_FORE('11.8.18-22'!$B$15:$B$79,1,$J$3,$J$8,1,$J$4,$J$5,12,1,$J$6,$J$7,$H84,5,0.05)</f>
        <v>109.8594229482395</v>
      </c>
      <c r="E84" s="136">
        <f>_xll.SARIMA_FORE('11.8.18-22'!$B$15:$B$79,1,$J$3,$J$8,1,$J$4,$J$5,12,1,$J$6,$J$7,$H84,4,0.05)</f>
        <v>73.347211518477437</v>
      </c>
      <c r="H84" s="129">
        <v>5</v>
      </c>
      <c r="I84" s="136">
        <f>_xll.SARIMA_FORE('11.8.18-22'!$B$15:$B$79,1,$J$3,$J$8,1,$J$4,$J$5,12,1,$J$6,$J$7,$H84,1,0.05)</f>
        <v>91.603317233358467</v>
      </c>
      <c r="J84" s="136">
        <f>_xll.SARIMA_FORE('11.8.18-22'!$B$15:$B$79,1,$J$3,$J$8,1,$J$4,$J$5,12,1,$J$6,$J$7,$H84,2,0.05)</f>
        <v>9.3145108067713824</v>
      </c>
      <c r="K84" s="136">
        <f>_xll.SARIMA_FORE('11.8.18-22'!$B$15:$B$79,1,$J$3,$J$8,1,$J$4,$J$5,12,1,$J$6,$J$7,$H84,5,0.05)</f>
        <v>109.8594229482395</v>
      </c>
      <c r="L84" s="136">
        <f>_xll.SARIMA_FORE('11.8.18-22'!$B$15:$B$79,1,$J$3,$J$8,1,$J$4,$J$5,12,1,$J$6,$J$7,$H84,4,0.05)</f>
        <v>73.347211518477437</v>
      </c>
    </row>
    <row r="85" spans="1:12" x14ac:dyDescent="0.3">
      <c r="A85" s="129"/>
      <c r="B85" s="129"/>
      <c r="C85" s="136">
        <f>_xll.SARIMA_FORE('11.8.18-22'!$B$15:$B$79,1,$J$3,$J$8,1,$J$4,$J$5,12,1,$J$6,$J$7,$H85,1,0.05)</f>
        <v>98.976583985006044</v>
      </c>
      <c r="D85" s="136">
        <f>_xll.SARIMA_FORE('11.8.18-22'!$B$15:$B$79,1,$J$3,$J$8,1,$J$4,$J$5,12,1,$J$6,$J$7,$H85,5,0.05)</f>
        <v>119.16845955945476</v>
      </c>
      <c r="E85" s="136">
        <f>_xll.SARIMA_FORE('11.8.18-22'!$B$15:$B$79,1,$J$3,$J$8,1,$J$4,$J$5,12,1,$J$6,$J$7,$H85,4,0.05)</f>
        <v>78.784708410557329</v>
      </c>
      <c r="H85" s="129">
        <v>6</v>
      </c>
      <c r="I85" s="136">
        <f>_xll.SARIMA_FORE('11.8.18-22'!$B$15:$B$79,1,$J$3,$J$8,1,$J$4,$J$5,12,1,$J$6,$J$7,$H85,1,0.05)</f>
        <v>98.976583985006044</v>
      </c>
      <c r="J85" s="136">
        <f>_xll.SARIMA_FORE('11.8.18-22'!$B$15:$B$79,1,$J$3,$J$8,1,$J$4,$J$5,12,1,$J$6,$J$7,$H85,2,0.05)</f>
        <v>10.302166638631959</v>
      </c>
      <c r="K85" s="136">
        <f>_xll.SARIMA_FORE('11.8.18-22'!$B$15:$B$79,1,$J$3,$J$8,1,$J$4,$J$5,12,1,$J$6,$J$7,$H85,5,0.05)</f>
        <v>119.16845955945476</v>
      </c>
      <c r="L85" s="136">
        <f>_xll.SARIMA_FORE('11.8.18-22'!$B$15:$B$79,1,$J$3,$J$8,1,$J$4,$J$5,12,1,$J$6,$J$7,$H85,4,0.05)</f>
        <v>78.784708410557329</v>
      </c>
    </row>
    <row r="86" spans="1:12" x14ac:dyDescent="0.3">
      <c r="A86" s="129"/>
      <c r="B86" s="129"/>
      <c r="C86" s="136">
        <f>_xll.SARIMA_FORE('11.8.18-22'!$B$15:$B$79,1,$J$3,$J$8,1,$J$4,$J$5,12,1,$J$6,$J$7,$H86,1,0.05)</f>
        <v>100.14298633510614</v>
      </c>
      <c r="D86" s="136">
        <f>_xll.SARIMA_FORE('11.8.18-22'!$B$15:$B$79,1,$J$3,$J$8,1,$J$4,$J$5,12,1,$J$6,$J$7,$H86,5,0.05)</f>
        <v>122.10101525992617</v>
      </c>
      <c r="E86" s="136">
        <f>_xll.SARIMA_FORE('11.8.18-22'!$B$15:$B$79,1,$J$3,$J$8,1,$J$4,$J$5,12,1,$J$6,$J$7,$H86,4,0.05)</f>
        <v>78.184957410286117</v>
      </c>
      <c r="H86" s="129">
        <v>7</v>
      </c>
      <c r="I86" s="136">
        <f>_xll.SARIMA_FORE('11.8.18-22'!$B$15:$B$79,1,$J$3,$J$8,1,$J$4,$J$5,12,1,$J$6,$J$7,$H86,1,0.05)</f>
        <v>100.14298633510614</v>
      </c>
      <c r="J86" s="136">
        <f>_xll.SARIMA_FORE('11.8.18-22'!$B$15:$B$79,1,$J$3,$J$8,1,$J$4,$J$5,12,1,$J$6,$J$7,$H86,2,0.05)</f>
        <v>11.203281844983968</v>
      </c>
      <c r="K86" s="136">
        <f>_xll.SARIMA_FORE('11.8.18-22'!$B$15:$B$79,1,$J$3,$J$8,1,$J$4,$J$5,12,1,$J$6,$J$7,$H86,5,0.05)</f>
        <v>122.10101525992617</v>
      </c>
      <c r="L86" s="136">
        <f>_xll.SARIMA_FORE('11.8.18-22'!$B$15:$B$79,1,$J$3,$J$8,1,$J$4,$J$5,12,1,$J$6,$J$7,$H86,4,0.05)</f>
        <v>78.184957410286117</v>
      </c>
    </row>
    <row r="87" spans="1:12" x14ac:dyDescent="0.3">
      <c r="A87" s="129"/>
      <c r="B87" s="129"/>
      <c r="C87" s="136">
        <f>_xll.SARIMA_FORE('11.8.18-22'!$B$15:$B$79,1,$J$3,$J$8,1,$J$4,$J$5,12,1,$J$6,$J$7,$H87,1,0.05)</f>
        <v>104.68766574490253</v>
      </c>
      <c r="D87" s="136">
        <f>_xll.SARIMA_FORE('11.8.18-22'!$B$15:$B$79,1,$J$3,$J$8,1,$J$4,$J$5,12,1,$J$6,$J$7,$H87,5,0.05)</f>
        <v>128.28008198761842</v>
      </c>
      <c r="E87" s="136">
        <f>_xll.SARIMA_FORE('11.8.18-22'!$B$15:$B$79,1,$J$3,$J$8,1,$J$4,$J$5,12,1,$J$6,$J$7,$H87,4,0.05)</f>
        <v>81.095249502186661</v>
      </c>
      <c r="H87" s="129">
        <v>8</v>
      </c>
      <c r="I87" s="136">
        <f>_xll.SARIMA_FORE('11.8.18-22'!$B$15:$B$79,1,$J$3,$J$8,1,$J$4,$J$5,12,1,$J$6,$J$7,$H87,1,0.05)</f>
        <v>104.68766574490253</v>
      </c>
      <c r="J87" s="136">
        <f>_xll.SARIMA_FORE('11.8.18-22'!$B$15:$B$79,1,$J$3,$J$8,1,$J$4,$J$5,12,1,$J$6,$J$7,$H87,2,0.05)</f>
        <v>12.037168248401422</v>
      </c>
      <c r="K87" s="136">
        <f>_xll.SARIMA_FORE('11.8.18-22'!$B$15:$B$79,1,$J$3,$J$8,1,$J$4,$J$5,12,1,$J$6,$J$7,$H87,5,0.05)</f>
        <v>128.28008198761842</v>
      </c>
      <c r="L87" s="136">
        <f>_xll.SARIMA_FORE('11.8.18-22'!$B$15:$B$79,1,$J$3,$J$8,1,$J$4,$J$5,12,1,$J$6,$J$7,$H87,4,0.05)</f>
        <v>81.095249502186661</v>
      </c>
    </row>
    <row r="88" spans="1:12" x14ac:dyDescent="0.3">
      <c r="A88" s="129"/>
      <c r="B88" s="129"/>
      <c r="C88" s="136">
        <f>_xll.SARIMA_FORE('11.8.18-22'!$B$15:$B$79,1,$J$3,$J$8,1,$J$4,$J$5,12,1,$J$6,$J$7,$H88,1,0.05)</f>
        <v>104.80518682316857</v>
      </c>
      <c r="D88" s="136">
        <f>_xll.SARIMA_FORE('11.8.18-22'!$B$15:$B$79,1,$J$3,$J$8,1,$J$4,$J$5,12,1,$J$6,$J$7,$H88,5,0.05)</f>
        <v>129.92589681165973</v>
      </c>
      <c r="E88" s="136">
        <f>_xll.SARIMA_FORE('11.8.18-22'!$B$15:$B$79,1,$J$3,$J$8,1,$J$4,$J$5,12,1,$J$6,$J$7,$H88,4,0.05)</f>
        <v>79.684476834677412</v>
      </c>
      <c r="H88" s="129">
        <v>9</v>
      </c>
      <c r="I88" s="136">
        <f>_xll.SARIMA_FORE('11.8.18-22'!$B$15:$B$79,1,$J$3,$J$8,1,$J$4,$J$5,12,1,$J$6,$J$7,$H88,1,0.05)</f>
        <v>104.80518682316857</v>
      </c>
      <c r="J88" s="136">
        <f>_xll.SARIMA_FORE('11.8.18-22'!$B$15:$B$79,1,$J$3,$J$8,1,$J$4,$J$5,12,1,$J$6,$J$7,$H88,2,0.05)</f>
        <v>12.81692428362976</v>
      </c>
      <c r="K88" s="136">
        <f>_xll.SARIMA_FORE('11.8.18-22'!$B$15:$B$79,1,$J$3,$J$8,1,$J$4,$J$5,12,1,$J$6,$J$7,$H88,5,0.05)</f>
        <v>129.92589681165973</v>
      </c>
      <c r="L88" s="136">
        <f>_xll.SARIMA_FORE('11.8.18-22'!$B$15:$B$79,1,$J$3,$J$8,1,$J$4,$J$5,12,1,$J$6,$J$7,$H88,4,0.05)</f>
        <v>79.684476834677412</v>
      </c>
    </row>
    <row r="89" spans="1:12" x14ac:dyDescent="0.3">
      <c r="A89" s="129"/>
      <c r="B89" s="129"/>
      <c r="C89" s="136">
        <f>_xll.SARIMA_FORE('11.8.18-22'!$B$15:$B$79,1,$J$3,$J$8,1,$J$4,$J$5,12,1,$J$6,$J$7,$H89,1,0.05)</f>
        <v>98.828753402192604</v>
      </c>
      <c r="D89" s="136">
        <f>_xll.SARIMA_FORE('11.8.18-22'!$B$15:$B$79,1,$J$3,$J$8,1,$J$4,$J$5,12,1,$J$6,$J$7,$H89,5,0.05)</f>
        <v>125.38997031296744</v>
      </c>
      <c r="E89" s="136">
        <f>_xll.SARIMA_FORE('11.8.18-22'!$B$15:$B$79,1,$J$3,$J$8,1,$J$4,$J$5,12,1,$J$6,$J$7,$H89,4,0.05)</f>
        <v>72.267536491417772</v>
      </c>
      <c r="H89" s="129">
        <v>10</v>
      </c>
      <c r="I89" s="136">
        <f>_xll.SARIMA_FORE('11.8.18-22'!$B$15:$B$79,1,$J$3,$J$8,1,$J$4,$J$5,12,1,$J$6,$J$7,$H89,1,0.05)</f>
        <v>98.828753402192604</v>
      </c>
      <c r="J89" s="136">
        <f>_xll.SARIMA_FORE('11.8.18-22'!$B$15:$B$79,1,$J$3,$J$8,1,$J$4,$J$5,12,1,$J$6,$J$7,$H89,2,0.05)</f>
        <v>13.551890300172007</v>
      </c>
      <c r="K89" s="136">
        <f>_xll.SARIMA_FORE('11.8.18-22'!$B$15:$B$79,1,$J$3,$J$8,1,$J$4,$J$5,12,1,$J$6,$J$7,$H89,5,0.05)</f>
        <v>125.38997031296744</v>
      </c>
      <c r="L89" s="136">
        <f>_xll.SARIMA_FORE('11.8.18-22'!$B$15:$B$79,1,$J$3,$J$8,1,$J$4,$J$5,12,1,$J$6,$J$7,$H89,4,0.05)</f>
        <v>72.267536491417772</v>
      </c>
    </row>
    <row r="90" spans="1:12" x14ac:dyDescent="0.3">
      <c r="A90" s="129"/>
      <c r="B90" s="129"/>
      <c r="C90" s="136">
        <f>_xll.SARIMA_FORE('11.8.18-22'!$B$15:$B$79,1,$J$3,$J$8,1,$J$4,$J$5,12,1,$J$6,$J$7,$H90,1,0.05)</f>
        <v>89.653235329291888</v>
      </c>
      <c r="D90" s="136">
        <f>_xll.SARIMA_FORE('11.8.18-22'!$B$15:$B$79,1,$J$3,$J$8,1,$J$4,$J$5,12,1,$J$6,$J$7,$H90,5,0.05)</f>
        <v>117.58075697343145</v>
      </c>
      <c r="E90" s="136">
        <f>_xll.SARIMA_FORE('11.8.18-22'!$B$15:$B$79,1,$J$3,$J$8,1,$J$4,$J$5,12,1,$J$6,$J$7,$H90,4,0.05)</f>
        <v>61.725713685152336</v>
      </c>
      <c r="H90" s="129">
        <v>11</v>
      </c>
      <c r="I90" s="136">
        <f>_xll.SARIMA_FORE('11.8.18-22'!$B$15:$B$79,1,$J$3,$J$8,1,$J$4,$J$5,12,1,$J$6,$J$7,$H90,1,0.05)</f>
        <v>89.653235329291888</v>
      </c>
      <c r="J90" s="136">
        <f>_xll.SARIMA_FORE('11.8.18-22'!$B$15:$B$79,1,$J$3,$J$8,1,$J$4,$J$5,12,1,$J$6,$J$7,$H90,2,0.05)</f>
        <v>14.248997361394538</v>
      </c>
      <c r="K90" s="136">
        <f>_xll.SARIMA_FORE('11.8.18-22'!$B$15:$B$79,1,$J$3,$J$8,1,$J$4,$J$5,12,1,$J$6,$J$7,$H90,5,0.05)</f>
        <v>117.58075697343145</v>
      </c>
      <c r="L90" s="136">
        <f>_xll.SARIMA_FORE('11.8.18-22'!$B$15:$B$79,1,$J$3,$J$8,1,$J$4,$J$5,12,1,$J$6,$J$7,$H90,4,0.05)</f>
        <v>61.725713685152336</v>
      </c>
    </row>
    <row r="91" spans="1:12" x14ac:dyDescent="0.3">
      <c r="A91" s="129"/>
      <c r="B91" s="129"/>
      <c r="C91" s="136">
        <f>_xll.SARIMA_FORE('11.8.18-22'!$B$15:$B$79,1,$J$3,$J$8,1,$J$4,$J$5,12,1,$J$6,$J$7,$H91,1,0.05)</f>
        <v>83.577952709428899</v>
      </c>
      <c r="D91" s="136">
        <f>_xll.SARIMA_FORE('11.8.18-22'!$B$15:$B$79,1,$J$3,$J$8,1,$J$4,$J$5,12,1,$J$6,$J$7,$H91,5,0.05)</f>
        <v>112.80798345995181</v>
      </c>
      <c r="E91" s="136">
        <f>_xll.SARIMA_FORE('11.8.18-22'!$B$15:$B$79,1,$J$3,$J$8,1,$J$4,$J$5,12,1,$J$6,$J$7,$H91,4,0.05)</f>
        <v>54.347921958905985</v>
      </c>
      <c r="H91" s="129">
        <v>12</v>
      </c>
      <c r="I91" s="136">
        <f>_xll.SARIMA_FORE('11.8.18-22'!$B$15:$B$79,1,$J$3,$J$8,1,$J$4,$J$5,12,1,$J$6,$J$7,$H91,1,0.05)</f>
        <v>83.577952709428899</v>
      </c>
      <c r="J91" s="136">
        <f>_xll.SARIMA_FORE('11.8.18-22'!$B$15:$B$79,1,$J$3,$J$8,1,$J$4,$J$5,12,1,$J$6,$J$7,$H91,2,0.05)</f>
        <v>14.913555035238236</v>
      </c>
      <c r="K91" s="136">
        <f>_xll.SARIMA_FORE('11.8.18-22'!$B$15:$B$79,1,$J$3,$J$8,1,$J$4,$J$5,12,1,$J$6,$J$7,$H91,5,0.05)</f>
        <v>112.80798345995181</v>
      </c>
      <c r="L91" s="136">
        <f>_xll.SARIMA_FORE('11.8.18-22'!$B$15:$B$79,1,$J$3,$J$8,1,$J$4,$J$5,12,1,$J$6,$J$7,$H91,4,0.05)</f>
        <v>54.347921958905985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1"/>
  <sheetViews>
    <sheetView topLeftCell="Y1" zoomScaleNormal="100" workbookViewId="0">
      <selection activeCell="AP26" sqref="AP26"/>
    </sheetView>
  </sheetViews>
  <sheetFormatPr defaultRowHeight="14.4" x14ac:dyDescent="0.3"/>
  <sheetData>
    <row r="1" spans="1:27" ht="15" thickBot="1" x14ac:dyDescent="0.35">
      <c r="A1" t="s">
        <v>5</v>
      </c>
      <c r="B1" t="s">
        <v>6</v>
      </c>
      <c r="D1" s="4" t="s">
        <v>0</v>
      </c>
      <c r="E1" s="5" t="s">
        <v>1</v>
      </c>
      <c r="F1" s="5" t="s">
        <v>2</v>
      </c>
      <c r="G1" s="5" t="s">
        <v>3</v>
      </c>
      <c r="H1" s="5" t="s">
        <v>4</v>
      </c>
      <c r="I1" s="6" t="s">
        <v>117</v>
      </c>
      <c r="J1" s="6" t="s">
        <v>118</v>
      </c>
      <c r="K1" s="6" t="s">
        <v>119</v>
      </c>
      <c r="L1" s="6" t="s">
        <v>120</v>
      </c>
      <c r="U1" s="4" t="s">
        <v>0</v>
      </c>
      <c r="V1" s="5" t="s">
        <v>1</v>
      </c>
      <c r="W1" s="5" t="s">
        <v>2</v>
      </c>
      <c r="X1" s="5" t="s">
        <v>3</v>
      </c>
      <c r="Y1" s="5" t="s">
        <v>4</v>
      </c>
      <c r="Z1" s="6" t="s">
        <v>117</v>
      </c>
      <c r="AA1" s="6" t="s">
        <v>118</v>
      </c>
    </row>
    <row r="2" spans="1:27" ht="15" thickTop="1" x14ac:dyDescent="0.3">
      <c r="A2">
        <v>28.111912</v>
      </c>
      <c r="B2">
        <f>A3-A2</f>
        <v>-0.23240399999999894</v>
      </c>
      <c r="D2" s="2">
        <v>1</v>
      </c>
      <c r="E2" s="2">
        <v>0.99543155978523101</v>
      </c>
      <c r="F2" s="2">
        <v>0.99543155978523101</v>
      </c>
      <c r="G2" s="2">
        <v>993.85961781470553</v>
      </c>
      <c r="H2" s="2">
        <v>3.8812154672698918E-218</v>
      </c>
      <c r="I2" s="108">
        <f>1/SQRT(COUNT($A$2:$A$1001))</f>
        <v>3.1622776601683791E-2</v>
      </c>
      <c r="J2" s="108">
        <f>-1/SQRT(COUNT($A$2:$A$1001))</f>
        <v>-3.1622776601683791E-2</v>
      </c>
      <c r="U2" s="2">
        <v>1</v>
      </c>
      <c r="V2" s="2">
        <v>2.0364306758171778E-2</v>
      </c>
      <c r="W2" s="2">
        <v>2.0364306758171778E-2</v>
      </c>
      <c r="X2" s="2">
        <v>0.41553564632858819</v>
      </c>
      <c r="Y2" s="2">
        <v>0.51917311792702958</v>
      </c>
      <c r="Z2" s="108">
        <f>1/SQRT(COUNT($A$2:$A$1001))</f>
        <v>3.1622776601683791E-2</v>
      </c>
      <c r="AA2" s="108">
        <f>-1/SQRT(COUNT($A$2:$A$1001))</f>
        <v>-3.1622776601683791E-2</v>
      </c>
    </row>
    <row r="3" spans="1:27" x14ac:dyDescent="0.3">
      <c r="A3">
        <v>27.879508000000001</v>
      </c>
      <c r="B3">
        <f t="shared" ref="B3:B66" si="0">A4-A3</f>
        <v>-0.36648200000000131</v>
      </c>
      <c r="D3" s="3">
        <v>2</v>
      </c>
      <c r="E3" s="3">
        <v>0.99073510511921126</v>
      </c>
      <c r="F3" s="3">
        <v>-1.633226606617762E-2</v>
      </c>
      <c r="G3" s="3">
        <v>1979.3497587090999</v>
      </c>
      <c r="H3" s="3">
        <v>0</v>
      </c>
      <c r="I3" s="108">
        <f>SQRT((1/COUNT($A$2:$A$1001))*(1+2*SUMSQ($E$2:E3)))</f>
        <v>7.0319841278717807E-2</v>
      </c>
      <c r="J3" s="108">
        <f>-SQRT((1/COUNT($A$2:$A$1001))*(1+2*SUMSQ($E$2:E3)))</f>
        <v>-7.0319841278717807E-2</v>
      </c>
      <c r="U3" s="3">
        <v>2</v>
      </c>
      <c r="V3" s="3">
        <v>-1.0995697887487627E-2</v>
      </c>
      <c r="W3" s="3">
        <v>-1.1415136791414524E-2</v>
      </c>
      <c r="X3" s="3">
        <v>0.53680470463102337</v>
      </c>
      <c r="Y3" s="3">
        <v>0.76460008059214191</v>
      </c>
      <c r="Z3" s="108">
        <f>SQRT((1/COUNT($A$2:$A$1001))*(1+2*SUMSQ($V$2:V3)))</f>
        <v>3.1639709554980869E-2</v>
      </c>
      <c r="AA3" s="108">
        <f>-SQRT((1/COUNT($A$2:$A$1001))*(1+2*SUMSQ($V$2:V3)))</f>
        <v>-3.1639709554980869E-2</v>
      </c>
    </row>
    <row r="4" spans="1:27" x14ac:dyDescent="0.3">
      <c r="A4">
        <v>27.513026</v>
      </c>
      <c r="B4">
        <f t="shared" si="0"/>
        <v>-0.34860700000000122</v>
      </c>
      <c r="D4" s="3">
        <v>3</v>
      </c>
      <c r="E4" s="3">
        <v>0.98602844121151445</v>
      </c>
      <c r="F4" s="3">
        <v>-3.2834923829478109E-3</v>
      </c>
      <c r="G4" s="3">
        <v>2956.4777336857946</v>
      </c>
      <c r="H4" s="3">
        <v>0</v>
      </c>
      <c r="I4" s="108">
        <f>SQRT((1/COUNT($A$2:$A$1001))*(1+2*SUMSQ($E$2:E4)))</f>
        <v>8.3002314734108976E-2</v>
      </c>
      <c r="J4" s="108">
        <f>-SQRT((1/COUNT($A$2:$A$1001))*(1+2*SUMSQ($E$2:E4)))</f>
        <v>-8.3002314734108976E-2</v>
      </c>
      <c r="U4" s="3">
        <v>3</v>
      </c>
      <c r="V4" s="3">
        <v>-1.524281534460489E-2</v>
      </c>
      <c r="W4" s="3">
        <v>-1.4791939118154766E-2</v>
      </c>
      <c r="X4" s="3">
        <v>0.7700809970871505</v>
      </c>
      <c r="Y4" s="3">
        <v>0.85660905229266571</v>
      </c>
      <c r="Z4" s="108">
        <f>SQRT((1/COUNT($A$2:$A$1001))*(1+2*SUMSQ($V$2:V4)))</f>
        <v>3.1647052114893846E-2</v>
      </c>
      <c r="AA4" s="108">
        <f>-SQRT((1/COUNT($A$2:$A$1001))*(1+2*SUMSQ($V$2:V4)))</f>
        <v>-3.1647052114893846E-2</v>
      </c>
    </row>
    <row r="5" spans="1:27" x14ac:dyDescent="0.3">
      <c r="A5">
        <v>27.164418999999999</v>
      </c>
      <c r="B5">
        <f t="shared" si="0"/>
        <v>-0.19664899999999719</v>
      </c>
      <c r="D5" s="3">
        <v>4</v>
      </c>
      <c r="E5" s="3">
        <v>0.98121613036852773</v>
      </c>
      <c r="F5" s="3">
        <v>-1.3933788198227534E-2</v>
      </c>
      <c r="G5" s="3">
        <v>3925.0627383889864</v>
      </c>
      <c r="H5" s="3">
        <v>0</v>
      </c>
      <c r="I5" s="108">
        <f>SQRT((1/COUNT($A$2:$A$1001))*(1+2*SUMSQ($E$2:E5)))</f>
        <v>9.3887988796282448E-2</v>
      </c>
      <c r="J5" s="108">
        <f>-SQRT((1/COUNT($A$2:$A$1001))*(1+2*SUMSQ($E$2:E5)))</f>
        <v>-9.3887988796282448E-2</v>
      </c>
      <c r="U5" s="3">
        <v>4</v>
      </c>
      <c r="V5" s="3">
        <v>-3.7735241491799042E-2</v>
      </c>
      <c r="W5" s="3">
        <v>-3.7273265633371772E-2</v>
      </c>
      <c r="X5" s="3">
        <v>2.2011835362790517</v>
      </c>
      <c r="Y5" s="3">
        <v>0.69881260085261721</v>
      </c>
      <c r="Z5" s="108">
        <f>SQRT((1/COUNT($A$2:$A$1001))*(1+2*SUMSQ($V$2:V5)))</f>
        <v>3.169201483755326E-2</v>
      </c>
      <c r="AA5" s="108">
        <f>-SQRT((1/COUNT($A$2:$A$1001))*(1+2*SUMSQ($V$2:V5)))</f>
        <v>-3.169201483755326E-2</v>
      </c>
    </row>
    <row r="6" spans="1:27" x14ac:dyDescent="0.3">
      <c r="A6">
        <v>26.967770000000002</v>
      </c>
      <c r="B6">
        <f t="shared" si="0"/>
        <v>-8.9390000000015846E-3</v>
      </c>
      <c r="D6" s="3">
        <v>5</v>
      </c>
      <c r="E6" s="3">
        <v>0.97654067662359878</v>
      </c>
      <c r="F6" s="3">
        <v>1.2913774694970216E-2</v>
      </c>
      <c r="G6" s="3">
        <v>4885.4033981745915</v>
      </c>
      <c r="H6" s="3">
        <v>0</v>
      </c>
      <c r="I6" s="108">
        <f>SQRT((1/COUNT($A$2:$A$1001))*(1+2*SUMSQ($E$2:E6)))</f>
        <v>0.10354814255413668</v>
      </c>
      <c r="J6" s="108">
        <f>-SQRT((1/COUNT($A$2:$A$1001))*(1+2*SUMSQ($E$2:E6)))</f>
        <v>-0.10354814255413668</v>
      </c>
      <c r="U6" s="3">
        <v>5</v>
      </c>
      <c r="V6" s="3">
        <v>-4.5806166139145191E-2</v>
      </c>
      <c r="W6" s="3">
        <v>-4.472325614411244E-2</v>
      </c>
      <c r="X6" s="3">
        <v>4.3120515022369146</v>
      </c>
      <c r="Y6" s="3">
        <v>0.50541684413525267</v>
      </c>
      <c r="Z6" s="108">
        <f>SQRT((1/COUNT($A$2:$A$1001))*(1+2*SUMSQ($V$2:V6)))</f>
        <v>3.1758151932636598E-2</v>
      </c>
      <c r="AA6" s="108">
        <f>-SQRT((1/COUNT($A$2:$A$1001))*(1+2*SUMSQ($V$2:V6)))</f>
        <v>-3.1758151932636598E-2</v>
      </c>
    </row>
    <row r="7" spans="1:27" x14ac:dyDescent="0.3">
      <c r="A7">
        <v>26.958831</v>
      </c>
      <c r="B7">
        <f t="shared" si="0"/>
        <v>-0.35754400000000075</v>
      </c>
      <c r="D7" s="3">
        <v>6</v>
      </c>
      <c r="E7" s="3">
        <v>0.97204075240368681</v>
      </c>
      <c r="F7" s="3">
        <v>1.6498111183550847E-2</v>
      </c>
      <c r="G7" s="3">
        <v>5837.8711555007403</v>
      </c>
      <c r="H7" s="3">
        <v>0</v>
      </c>
      <c r="I7" s="108">
        <f>SQRT((1/COUNT($A$2:$A$1001))*(1+2*SUMSQ($E$2:E7)))</f>
        <v>0.11230291303024541</v>
      </c>
      <c r="J7" s="108">
        <f>-SQRT((1/COUNT($A$2:$A$1001))*(1+2*SUMSQ($E$2:E7)))</f>
        <v>-0.11230291303024541</v>
      </c>
      <c r="U7" s="3">
        <v>6</v>
      </c>
      <c r="V7" s="3">
        <v>-5.8523133176334827E-2</v>
      </c>
      <c r="W7" s="3">
        <v>-5.8099599500064616E-2</v>
      </c>
      <c r="X7" s="3">
        <v>7.7611488756688427</v>
      </c>
      <c r="Y7" s="3">
        <v>0.25612963834280583</v>
      </c>
      <c r="Z7" s="108">
        <f>SQRT((1/COUNT($A$2:$A$1001))*(1+2*SUMSQ($V$2:V7)))</f>
        <v>3.1865814416235774E-2</v>
      </c>
      <c r="AA7" s="108">
        <f>-SQRT((1/COUNT($A$2:$A$1001))*(1+2*SUMSQ($V$2:V7)))</f>
        <v>-3.1865814416235774E-2</v>
      </c>
    </row>
    <row r="8" spans="1:27" x14ac:dyDescent="0.3">
      <c r="A8">
        <v>26.601286999999999</v>
      </c>
      <c r="B8">
        <f t="shared" si="0"/>
        <v>-0.2413419999999995</v>
      </c>
      <c r="D8" s="3">
        <v>7</v>
      </c>
      <c r="E8" s="3">
        <v>0.96775195047404206</v>
      </c>
      <c r="F8" s="3">
        <v>2.0472002630311251E-2</v>
      </c>
      <c r="G8" s="3">
        <v>6782.9033058749656</v>
      </c>
      <c r="H8" s="3">
        <v>0</v>
      </c>
      <c r="I8" s="108">
        <f>SQRT((1/COUNT($A$2:$A$1001))*(1+2*SUMSQ($E$2:E8)))</f>
        <v>0.12035377829703348</v>
      </c>
      <c r="J8" s="108">
        <f>-SQRT((1/COUNT($A$2:$A$1001))*(1+2*SUMSQ($E$2:E8)))</f>
        <v>-0.12035377829703348</v>
      </c>
      <c r="U8" s="3">
        <v>7</v>
      </c>
      <c r="V8" s="3">
        <v>-2.5212308311659853E-2</v>
      </c>
      <c r="W8" s="3">
        <v>-2.5587425951774542E-2</v>
      </c>
      <c r="X8" s="3">
        <v>8.4019350195616873</v>
      </c>
      <c r="Y8" s="3">
        <v>0.29848855259359497</v>
      </c>
      <c r="Z8" s="108">
        <f>SQRT((1/COUNT($A$2:$A$1001))*(1+2*SUMSQ($V$2:V8)))</f>
        <v>3.1885756214817679E-2</v>
      </c>
      <c r="AA8" s="108">
        <f>-SQRT((1/COUNT($A$2:$A$1001))*(1+2*SUMSQ($V$2:V8)))</f>
        <v>-3.1885756214817679E-2</v>
      </c>
    </row>
    <row r="9" spans="1:27" x14ac:dyDescent="0.3">
      <c r="A9">
        <v>26.359945</v>
      </c>
      <c r="B9">
        <f t="shared" si="0"/>
        <v>0.15195600000000198</v>
      </c>
      <c r="D9" s="3">
        <v>8</v>
      </c>
      <c r="E9" s="3">
        <v>0.96355500241096881</v>
      </c>
      <c r="F9" s="3">
        <v>6.8850798413896607E-3</v>
      </c>
      <c r="G9" s="3">
        <v>7720.7008050247077</v>
      </c>
      <c r="H9" s="3">
        <v>0</v>
      </c>
      <c r="I9" s="108">
        <f>SQRT((1/COUNT($A$2:$A$1001))*(1+2*SUMSQ($E$2:E9)))</f>
        <v>0.1278354740896043</v>
      </c>
      <c r="J9" s="108">
        <f>-SQRT((1/COUNT($A$2:$A$1001))*(1+2*SUMSQ($E$2:E9)))</f>
        <v>-0.1278354740896043</v>
      </c>
      <c r="U9" s="3">
        <v>8</v>
      </c>
      <c r="V9" s="3">
        <v>-2.9860230895454747E-2</v>
      </c>
      <c r="W9" s="3">
        <v>-3.3626236443781009E-2</v>
      </c>
      <c r="X9" s="3">
        <v>9.3016650876711537</v>
      </c>
      <c r="Y9" s="3">
        <v>0.31749048944492253</v>
      </c>
      <c r="Z9" s="108">
        <f>SQRT((1/COUNT($A$2:$A$1001))*(1+2*SUMSQ($V$2:V9)))</f>
        <v>3.1913707339778684E-2</v>
      </c>
      <c r="AA9" s="108">
        <f>-SQRT((1/COUNT($A$2:$A$1001))*(1+2*SUMSQ($V$2:V9)))</f>
        <v>-3.1913707339778684E-2</v>
      </c>
    </row>
    <row r="10" spans="1:27" x14ac:dyDescent="0.3">
      <c r="A10">
        <v>26.511901000000002</v>
      </c>
      <c r="B10">
        <f t="shared" si="0"/>
        <v>0.17877299999999963</v>
      </c>
      <c r="D10" s="3">
        <v>9</v>
      </c>
      <c r="E10" s="3">
        <v>0.95941531529667845</v>
      </c>
      <c r="F10" s="3">
        <v>3.6224147063894717E-3</v>
      </c>
      <c r="G10" s="3">
        <v>8651.3957623610131</v>
      </c>
      <c r="H10" s="3">
        <v>0</v>
      </c>
      <c r="I10" s="108">
        <f>SQRT((1/COUNT($A$2:$A$1001))*(1+2*SUMSQ($E$2:E10)))</f>
        <v>0.13484385017554765</v>
      </c>
      <c r="J10" s="108">
        <f>-SQRT((1/COUNT($A$2:$A$1001))*(1+2*SUMSQ($E$2:E10)))</f>
        <v>-0.13484385017554765</v>
      </c>
      <c r="U10" s="3">
        <v>9</v>
      </c>
      <c r="V10" s="3">
        <v>-1.3676484188361504E-2</v>
      </c>
      <c r="W10" s="3">
        <v>-1.8870957545842088E-2</v>
      </c>
      <c r="X10" s="3">
        <v>9.4906004742451771</v>
      </c>
      <c r="Y10" s="3">
        <v>0.39327277317352227</v>
      </c>
      <c r="Z10" s="108">
        <f>SQRT((1/COUNT($A$2:$A$1001))*(1+2*SUMSQ($V$2:V10)))</f>
        <v>3.1919567801092688E-2</v>
      </c>
      <c r="AA10" s="108">
        <f>-SQRT((1/COUNT($A$2:$A$1001))*(1+2*SUMSQ($V$2:V10)))</f>
        <v>-3.1919567801092688E-2</v>
      </c>
    </row>
    <row r="11" spans="1:27" x14ac:dyDescent="0.3">
      <c r="A11">
        <v>26.690674000000001</v>
      </c>
      <c r="B11">
        <f t="shared" si="0"/>
        <v>0.15195599999999843</v>
      </c>
      <c r="D11" s="3">
        <v>10</v>
      </c>
      <c r="E11" s="3">
        <v>0.9553082092333125</v>
      </c>
      <c r="F11" s="3">
        <v>1.301966582934654E-3</v>
      </c>
      <c r="G11" s="3">
        <v>9575.0715221365826</v>
      </c>
      <c r="H11" s="3">
        <v>0</v>
      </c>
      <c r="I11" s="108">
        <f>SQRT((1/COUNT($A$2:$A$1001))*(1+2*SUMSQ($E$2:E11)))</f>
        <v>0.14144996104425997</v>
      </c>
      <c r="J11" s="108">
        <f>-SQRT((1/COUNT($A$2:$A$1001))*(1+2*SUMSQ($E$2:E11)))</f>
        <v>-0.14144996104425997</v>
      </c>
      <c r="U11" s="3">
        <v>10</v>
      </c>
      <c r="V11" s="3">
        <v>3.658308722164879E-2</v>
      </c>
      <c r="W11" s="3">
        <v>2.9055067113005532E-2</v>
      </c>
      <c r="X11" s="3">
        <v>10.843806674795726</v>
      </c>
      <c r="Y11" s="3">
        <v>0.36981577576422647</v>
      </c>
      <c r="Z11" s="108">
        <f>SQRT((1/COUNT($A$2:$A$1001))*(1+2*SUMSQ($V$2:V11)))</f>
        <v>3.196146825710431E-2</v>
      </c>
      <c r="AA11" s="108">
        <f>-SQRT((1/COUNT($A$2:$A$1001))*(1+2*SUMSQ($V$2:V11)))</f>
        <v>-3.196146825710431E-2</v>
      </c>
    </row>
    <row r="12" spans="1:27" x14ac:dyDescent="0.3">
      <c r="A12">
        <v>26.84263</v>
      </c>
      <c r="B12">
        <f t="shared" si="0"/>
        <v>-0.16089500000000001</v>
      </c>
      <c r="D12" s="3">
        <v>11</v>
      </c>
      <c r="E12" s="3">
        <v>0.95106610586145401</v>
      </c>
      <c r="F12" s="3">
        <v>-1.6231269885715473E-2</v>
      </c>
      <c r="G12" s="3">
        <v>10491.487893414547</v>
      </c>
      <c r="H12" s="3">
        <v>0</v>
      </c>
      <c r="I12" s="108">
        <f>SQRT((1/COUNT($A$2:$A$1001))*(1+2*SUMSQ($E$2:E12)))</f>
        <v>0.14770627933456182</v>
      </c>
      <c r="J12" s="108">
        <f>-SQRT((1/COUNT($A$2:$A$1001))*(1+2*SUMSQ($E$2:E12)))</f>
        <v>-0.14770627933456182</v>
      </c>
      <c r="U12" s="3">
        <v>11</v>
      </c>
      <c r="V12" s="3">
        <v>4.7870449082036588E-2</v>
      </c>
      <c r="W12" s="3">
        <v>3.8617069055784096E-2</v>
      </c>
      <c r="X12" s="3">
        <v>13.163217204892854</v>
      </c>
      <c r="Y12" s="3">
        <v>0.28279165441184551</v>
      </c>
      <c r="Z12" s="108">
        <f>SQRT((1/COUNT($A$2:$A$1001))*(1+2*SUMSQ($V$2:V12)))</f>
        <v>3.2033086222537442E-2</v>
      </c>
      <c r="AA12" s="108">
        <f>-SQRT((1/COUNT($A$2:$A$1001))*(1+2*SUMSQ($V$2:V12)))</f>
        <v>-3.2033086222537442E-2</v>
      </c>
    </row>
    <row r="13" spans="1:27" x14ac:dyDescent="0.3">
      <c r="A13">
        <v>26.681735</v>
      </c>
      <c r="B13">
        <f t="shared" si="0"/>
        <v>-6.2570000000000903E-2</v>
      </c>
      <c r="D13" s="3">
        <v>12</v>
      </c>
      <c r="E13" s="3">
        <v>0.94655906015390545</v>
      </c>
      <c r="F13" s="3">
        <v>-2.9909844403916752E-2</v>
      </c>
      <c r="G13" s="3">
        <v>11400.15793639852</v>
      </c>
      <c r="H13" s="3">
        <v>0</v>
      </c>
      <c r="I13" s="108">
        <f>SQRT((1/COUNT($A$2:$A$1001))*(1+2*SUMSQ($E$2:E13)))</f>
        <v>0.15365250750826845</v>
      </c>
      <c r="J13" s="108">
        <f>-SQRT((1/COUNT($A$2:$A$1001))*(1+2*SUMSQ($E$2:E13)))</f>
        <v>-0.15365250750826845</v>
      </c>
      <c r="U13" s="3">
        <v>12</v>
      </c>
      <c r="V13" s="3">
        <v>1.3979237251683868E-3</v>
      </c>
      <c r="W13" s="3">
        <v>-7.3683192845220343E-3</v>
      </c>
      <c r="X13" s="3">
        <v>13.165197132742092</v>
      </c>
      <c r="Y13" s="3">
        <v>0.35714871898072348</v>
      </c>
      <c r="Z13" s="108">
        <f>SQRT((1/COUNT($A$2:$A$1001))*(1+2*SUMSQ($V$2:V13)))</f>
        <v>3.2033147227863844E-2</v>
      </c>
      <c r="AA13" s="108">
        <f>-SQRT((1/COUNT($A$2:$A$1001))*(1+2*SUMSQ($V$2:V13)))</f>
        <v>-3.2033147227863844E-2</v>
      </c>
    </row>
    <row r="14" spans="1:27" x14ac:dyDescent="0.3">
      <c r="A14">
        <v>26.619164999999999</v>
      </c>
      <c r="B14">
        <f t="shared" si="0"/>
        <v>-0.44692999999999827</v>
      </c>
      <c r="D14" s="3">
        <v>13</v>
      </c>
      <c r="E14" s="3">
        <v>0.94206931924368154</v>
      </c>
      <c r="F14" s="3">
        <v>1.3243098007875696E-3</v>
      </c>
      <c r="G14" s="3">
        <v>12301.140298571543</v>
      </c>
      <c r="H14" s="3">
        <v>0</v>
      </c>
      <c r="I14" s="108">
        <f>SQRT((1/COUNT($A$2:$A$1001))*(1+2*SUMSQ($E$2:E14)))</f>
        <v>0.15932382831233688</v>
      </c>
      <c r="J14" s="108">
        <f>-SQRT((1/COUNT($A$2:$A$1001))*(1+2*SUMSQ($E$2:E14)))</f>
        <v>-0.15932382831233688</v>
      </c>
      <c r="U14" s="3">
        <v>13</v>
      </c>
      <c r="V14" s="3">
        <v>-7.2879550287552651E-3</v>
      </c>
      <c r="W14" s="3">
        <v>-1.1810604810225412E-2</v>
      </c>
      <c r="X14" s="3">
        <v>13.219065525629386</v>
      </c>
      <c r="Y14" s="3">
        <v>0.43103645361428422</v>
      </c>
      <c r="Z14" s="108">
        <f>SQRT((1/COUNT($A$2:$A$1001))*(1+2*SUMSQ($V$2:V14)))</f>
        <v>3.203480528891979E-2</v>
      </c>
      <c r="AA14" s="108">
        <f>-SQRT((1/COUNT($A$2:$A$1001))*(1+2*SUMSQ($V$2:V14)))</f>
        <v>-3.203480528891979E-2</v>
      </c>
    </row>
    <row r="15" spans="1:27" x14ac:dyDescent="0.3">
      <c r="A15">
        <v>26.172235000000001</v>
      </c>
      <c r="B15">
        <f t="shared" si="0"/>
        <v>-0.2681590000000007</v>
      </c>
      <c r="D15" s="3">
        <v>14</v>
      </c>
      <c r="E15" s="3">
        <v>0.9375533439299446</v>
      </c>
      <c r="F15" s="3">
        <v>-4.1200613057423979E-3</v>
      </c>
      <c r="G15" s="3">
        <v>13194.410364757801</v>
      </c>
      <c r="H15" s="3">
        <v>0</v>
      </c>
      <c r="I15" s="108">
        <f>SQRT((1/COUNT($A$2:$A$1001))*(1+2*SUMSQ($E$2:E15)))</f>
        <v>0.16474858061157141</v>
      </c>
      <c r="J15" s="108">
        <f>-SQRT((1/COUNT($A$2:$A$1001))*(1+2*SUMSQ($E$2:E15)))</f>
        <v>-0.16474858061157141</v>
      </c>
      <c r="U15" s="3">
        <v>14</v>
      </c>
      <c r="V15" s="3">
        <v>5.4928579739834678E-2</v>
      </c>
      <c r="W15" s="3">
        <v>5.3993490505382775E-2</v>
      </c>
      <c r="X15" s="3">
        <v>16.282157764295885</v>
      </c>
      <c r="Y15" s="3">
        <v>0.29644865392855796</v>
      </c>
      <c r="Z15" s="108">
        <f>SQRT((1/COUNT($A$2:$A$1001))*(1+2*SUMSQ($V$2:V15)))</f>
        <v>3.2128850705300277E-2</v>
      </c>
      <c r="AA15" s="108">
        <f>-SQRT((1/COUNT($A$2:$A$1001))*(1+2*SUMSQ($V$2:V15)))</f>
        <v>-3.2128850705300277E-2</v>
      </c>
    </row>
    <row r="16" spans="1:27" x14ac:dyDescent="0.3">
      <c r="A16">
        <v>25.904076</v>
      </c>
      <c r="B16">
        <f t="shared" si="0"/>
        <v>-2.6814999999999145E-2</v>
      </c>
      <c r="D16" s="3">
        <v>15</v>
      </c>
      <c r="E16" s="3">
        <v>0.93279604186976628</v>
      </c>
      <c r="F16" s="3">
        <v>-2.8052829606732197E-2</v>
      </c>
      <c r="G16" s="3">
        <v>14079.535920736844</v>
      </c>
      <c r="H16" s="3">
        <v>0</v>
      </c>
      <c r="I16" s="108">
        <f>SQRT((1/COUNT($A$2:$A$1001))*(1+2*SUMSQ($E$2:E16)))</f>
        <v>0.16994796769889087</v>
      </c>
      <c r="J16" s="108">
        <f>-SQRT((1/COUNT($A$2:$A$1001))*(1+2*SUMSQ($E$2:E16)))</f>
        <v>-0.16994796769889087</v>
      </c>
      <c r="U16" s="3">
        <v>15</v>
      </c>
      <c r="V16" s="3">
        <v>-3.9272431853289103E-2</v>
      </c>
      <c r="W16" s="3">
        <v>-3.8912486363748361E-2</v>
      </c>
      <c r="X16" s="3">
        <v>17.849558538022851</v>
      </c>
      <c r="Y16" s="3">
        <v>0.27065732469059495</v>
      </c>
      <c r="Z16" s="108">
        <f>SQRT((1/COUNT($A$2:$A$1001))*(1+2*SUMSQ($V$2:V16)))</f>
        <v>3.2176819225194039E-2</v>
      </c>
      <c r="AA16" s="108">
        <f>-SQRT((1/COUNT($A$2:$A$1001))*(1+2*SUMSQ($V$2:V16)))</f>
        <v>-3.2176819225194039E-2</v>
      </c>
    </row>
    <row r="17" spans="1:27" x14ac:dyDescent="0.3">
      <c r="A17">
        <v>25.877261000000001</v>
      </c>
      <c r="B17">
        <f t="shared" si="0"/>
        <v>0.22346500000000091</v>
      </c>
      <c r="D17" s="3">
        <v>16</v>
      </c>
      <c r="E17" s="3">
        <v>0.92820413270153712</v>
      </c>
      <c r="F17" s="3">
        <v>1.5283166749650011E-2</v>
      </c>
      <c r="G17" s="3">
        <v>14956.859129871134</v>
      </c>
      <c r="H17" s="3">
        <v>0</v>
      </c>
      <c r="I17" s="108">
        <f>SQRT((1/COUNT($A$2:$A$1001))*(1+2*SUMSQ($E$2:E17)))</f>
        <v>0.17494409835405045</v>
      </c>
      <c r="J17" s="108">
        <f>-SQRT((1/COUNT($A$2:$A$1001))*(1+2*SUMSQ($E$2:E17)))</f>
        <v>-0.17494409835405045</v>
      </c>
      <c r="U17" s="3">
        <v>16</v>
      </c>
      <c r="V17" s="3">
        <v>-1.8135259787394227E-2</v>
      </c>
      <c r="W17" s="3">
        <v>-1.0403058476234061E-2</v>
      </c>
      <c r="X17" s="3">
        <v>18.184133633311387</v>
      </c>
      <c r="Y17" s="3">
        <v>0.31322529805024102</v>
      </c>
      <c r="Z17" s="108">
        <f>SQRT((1/COUNT($A$2:$A$1001))*(1+2*SUMSQ($V$2:V17)))</f>
        <v>3.2187038862652916E-2</v>
      </c>
      <c r="AA17" s="108">
        <f>-SQRT((1/COUNT($A$2:$A$1001))*(1+2*SUMSQ($V$2:V17)))</f>
        <v>-3.2187038862652916E-2</v>
      </c>
    </row>
    <row r="18" spans="1:27" x14ac:dyDescent="0.3">
      <c r="A18">
        <v>26.100726000000002</v>
      </c>
      <c r="B18">
        <f t="shared" si="0"/>
        <v>0.27709599999999668</v>
      </c>
      <c r="D18" s="3">
        <v>17</v>
      </c>
      <c r="E18" s="3">
        <v>0.92371354168068387</v>
      </c>
      <c r="F18" s="3">
        <v>6.9006346772116679E-3</v>
      </c>
      <c r="G18" s="3">
        <v>15826.597889279519</v>
      </c>
      <c r="H18" s="3">
        <v>0</v>
      </c>
      <c r="I18" s="108">
        <f>SQRT((1/COUNT($A$2:$A$1001))*(1+2*SUMSQ($E$2:E18)))</f>
        <v>0.17975519731868733</v>
      </c>
      <c r="J18" s="108">
        <f>-SQRT((1/COUNT($A$2:$A$1001))*(1+2*SUMSQ($E$2:E18)))</f>
        <v>-0.17975519731868733</v>
      </c>
      <c r="U18" s="3">
        <v>17</v>
      </c>
      <c r="V18" s="3">
        <v>2.7379367192561798E-2</v>
      </c>
      <c r="W18" s="3">
        <v>3.364913637937348E-2</v>
      </c>
      <c r="X18" s="3">
        <v>18.947503285282242</v>
      </c>
      <c r="Y18" s="3">
        <v>0.33155374266518456</v>
      </c>
      <c r="Z18" s="108">
        <f>SQRT((1/COUNT($A$2:$A$1001))*(1+2*SUMSQ($V$2:V18)))</f>
        <v>3.2210320244320134E-2</v>
      </c>
      <c r="AA18" s="108">
        <f>-SQRT((1/COUNT($A$2:$A$1001))*(1+2*SUMSQ($V$2:V18)))</f>
        <v>-3.2210320244320134E-2</v>
      </c>
    </row>
    <row r="19" spans="1:27" x14ac:dyDescent="0.3">
      <c r="A19">
        <v>26.377821999999998</v>
      </c>
      <c r="B19">
        <f t="shared" si="0"/>
        <v>-1.7876999999998588E-2</v>
      </c>
      <c r="D19" s="3">
        <v>18</v>
      </c>
      <c r="E19" s="3">
        <v>0.91913844798157052</v>
      </c>
      <c r="F19" s="3">
        <v>-1.2790822164457543E-2</v>
      </c>
      <c r="G19" s="3">
        <v>16688.619393893659</v>
      </c>
      <c r="H19" s="3">
        <v>0</v>
      </c>
      <c r="I19" s="108">
        <f>SQRT((1/COUNT($A$2:$A$1001))*(1+2*SUMSQ($E$2:E19)))</f>
        <v>0.18439512449139256</v>
      </c>
      <c r="J19" s="108">
        <f>-SQRT((1/COUNT($A$2:$A$1001))*(1+2*SUMSQ($E$2:E19)))</f>
        <v>-0.18439512449139256</v>
      </c>
      <c r="U19" s="3">
        <v>18</v>
      </c>
      <c r="V19" s="3">
        <v>-1.3764573447789261E-2</v>
      </c>
      <c r="W19" s="3">
        <v>-9.8874912228422464E-3</v>
      </c>
      <c r="X19" s="3">
        <v>19.140636101526997</v>
      </c>
      <c r="Y19" s="3">
        <v>0.38321161539573362</v>
      </c>
      <c r="Z19" s="108">
        <f>SQRT((1/COUNT($A$2:$A$1001))*(1+2*SUMSQ($V$2:V19)))</f>
        <v>3.2216201781185477E-2</v>
      </c>
      <c r="AA19" s="108">
        <f>-SQRT((1/COUNT($A$2:$A$1001))*(1+2*SUMSQ($V$2:V19)))</f>
        <v>-3.2216201781185477E-2</v>
      </c>
    </row>
    <row r="20" spans="1:27" x14ac:dyDescent="0.3">
      <c r="A20">
        <v>26.359945</v>
      </c>
      <c r="B20">
        <f t="shared" si="0"/>
        <v>8.9386000000001076E-2</v>
      </c>
      <c r="D20" s="3">
        <v>19</v>
      </c>
      <c r="E20" s="3">
        <v>0.91463312660931728</v>
      </c>
      <c r="F20" s="3">
        <v>3.722076488509782E-3</v>
      </c>
      <c r="G20" s="3">
        <v>17543.081028759836</v>
      </c>
      <c r="H20" s="3">
        <v>0</v>
      </c>
      <c r="I20" s="108">
        <f>SQRT((1/COUNT($A$2:$A$1001))*(1+2*SUMSQ($E$2:E20)))</f>
        <v>0.18887739263548306</v>
      </c>
      <c r="J20" s="108">
        <f>-SQRT((1/COUNT($A$2:$A$1001))*(1+2*SUMSQ($E$2:E20)))</f>
        <v>-0.18887739263548306</v>
      </c>
      <c r="U20" s="3">
        <v>19</v>
      </c>
      <c r="V20" s="3">
        <v>3.6446361786733883E-2</v>
      </c>
      <c r="W20" s="3">
        <v>4.1996535625000164E-2</v>
      </c>
      <c r="X20" s="3">
        <v>20.496080957804761</v>
      </c>
      <c r="Y20" s="3">
        <v>0.36530025770597774</v>
      </c>
      <c r="Z20" s="108">
        <f>SQRT((1/COUNT($A$2:$A$1001))*(1+2*SUMSQ($V$2:V20)))</f>
        <v>3.2257407393977547E-2</v>
      </c>
      <c r="AA20" s="108">
        <f>-SQRT((1/COUNT($A$2:$A$1001))*(1+2*SUMSQ($V$2:V20)))</f>
        <v>-3.2257407393977547E-2</v>
      </c>
    </row>
    <row r="21" spans="1:27" x14ac:dyDescent="0.3">
      <c r="A21">
        <v>26.449331000000001</v>
      </c>
      <c r="B21">
        <f t="shared" si="0"/>
        <v>-8.0446999999999491E-2</v>
      </c>
      <c r="D21" s="3">
        <v>20</v>
      </c>
      <c r="E21" s="3">
        <v>0.90991098543400717</v>
      </c>
      <c r="F21" s="3">
        <v>-2.7541439404432287E-2</v>
      </c>
      <c r="G21" s="3">
        <v>18389.60539347036</v>
      </c>
      <c r="H21" s="3">
        <v>0</v>
      </c>
      <c r="I21" s="108">
        <f>SQRT((1/COUNT($A$2:$A$1001))*(1+2*SUMSQ($E$2:E21)))</f>
        <v>0.19321114215180604</v>
      </c>
      <c r="J21" s="108">
        <f>-SQRT((1/COUNT($A$2:$A$1001))*(1+2*SUMSQ($E$2:E21)))</f>
        <v>-0.19321114215180604</v>
      </c>
      <c r="U21" s="3">
        <v>20</v>
      </c>
      <c r="V21" s="3">
        <v>2.0174408867861274E-2</v>
      </c>
      <c r="W21" s="3">
        <v>2.1809969363730825E-2</v>
      </c>
      <c r="X21" s="3">
        <v>20.911817797601355</v>
      </c>
      <c r="Y21" s="3">
        <v>0.40233922657634891</v>
      </c>
      <c r="Z21" s="108">
        <f>SQRT((1/COUNT($A$2:$A$1001))*(1+2*SUMSQ($V$2:V21)))</f>
        <v>3.2270022394280624E-2</v>
      </c>
      <c r="AA21" s="108">
        <f>-SQRT((1/COUNT($A$2:$A$1001))*(1+2*SUMSQ($V$2:V21)))</f>
        <v>-3.2270022394280624E-2</v>
      </c>
    </row>
    <row r="22" spans="1:27" x14ac:dyDescent="0.3">
      <c r="A22">
        <v>26.368884000000001</v>
      </c>
      <c r="B22">
        <f t="shared" si="0"/>
        <v>-0.76872100000000287</v>
      </c>
      <c r="D22" s="3">
        <v>21</v>
      </c>
      <c r="E22" s="3">
        <v>0.90511477972346122</v>
      </c>
      <c r="F22" s="3">
        <v>-1.0021366804891874E-2</v>
      </c>
      <c r="G22" s="3">
        <v>19228.084688672399</v>
      </c>
      <c r="H22" s="3">
        <v>0</v>
      </c>
      <c r="I22" s="108">
        <f>SQRT((1/COUNT($A$2:$A$1001))*(1+2*SUMSQ($E$2:E22)))</f>
        <v>0.19740570148947853</v>
      </c>
      <c r="J22" s="108">
        <f>-SQRT((1/COUNT($A$2:$A$1001))*(1+2*SUMSQ($E$2:E22)))</f>
        <v>-0.19740570148947853</v>
      </c>
      <c r="U22" s="3">
        <v>21</v>
      </c>
      <c r="V22" s="3">
        <v>-1.4076713040138947E-3</v>
      </c>
      <c r="W22" s="3">
        <v>-5.5969363514831675E-3</v>
      </c>
      <c r="X22" s="3">
        <v>20.913843908561073</v>
      </c>
      <c r="Y22" s="3">
        <v>0.46421657118716786</v>
      </c>
      <c r="Z22" s="108">
        <f>SQRT((1/COUNT($A$2:$A$1001))*(1+2*SUMSQ($V$2:V22)))</f>
        <v>3.2270083799153255E-2</v>
      </c>
      <c r="AA22" s="108">
        <f>-SQRT((1/COUNT($A$2:$A$1001))*(1+2*SUMSQ($V$2:V22)))</f>
        <v>-3.2270083799153255E-2</v>
      </c>
    </row>
    <row r="23" spans="1:27" x14ac:dyDescent="0.3">
      <c r="A23">
        <v>25.600162999999998</v>
      </c>
      <c r="B23">
        <f t="shared" si="0"/>
        <v>-0.57207000000000008</v>
      </c>
      <c r="D23" s="3">
        <v>22</v>
      </c>
      <c r="E23" s="3">
        <v>0.90014497137829486</v>
      </c>
      <c r="F23" s="3">
        <v>-2.0370164147470171E-2</v>
      </c>
      <c r="G23" s="3">
        <v>20058.229362942981</v>
      </c>
      <c r="H23" s="3">
        <v>0</v>
      </c>
      <c r="I23" s="108">
        <f>SQRT((1/COUNT($A$2:$A$1001))*(1+2*SUMSQ($E$2:E23)))</f>
        <v>0.20146844149778981</v>
      </c>
      <c r="J23" s="108">
        <f>-SQRT((1/COUNT($A$2:$A$1001))*(1+2*SUMSQ($E$2:E23)))</f>
        <v>-0.20146844149778981</v>
      </c>
      <c r="U23" s="3">
        <v>22</v>
      </c>
      <c r="V23" s="3">
        <v>-2.0492869896132401E-2</v>
      </c>
      <c r="W23" s="3">
        <v>-1.9031245909930019E-2</v>
      </c>
      <c r="X23" s="3">
        <v>21.343687610323709</v>
      </c>
      <c r="Y23" s="3">
        <v>0.49959329886598824</v>
      </c>
      <c r="Z23" s="108">
        <f>SQRT((1/COUNT($A$2:$A$1001))*(1+2*SUMSQ($V$2:V23)))</f>
        <v>3.2283095016394148E-2</v>
      </c>
      <c r="AA23" s="108">
        <f>-SQRT((1/COUNT($A$2:$A$1001))*(1+2*SUMSQ($V$2:V23)))</f>
        <v>-3.2283095016394148E-2</v>
      </c>
    </row>
    <row r="24" spans="1:27" x14ac:dyDescent="0.3">
      <c r="A24">
        <v>25.028092999999998</v>
      </c>
      <c r="B24">
        <f t="shared" si="0"/>
        <v>4.4692000000001286E-2</v>
      </c>
      <c r="D24" s="3">
        <v>23</v>
      </c>
      <c r="E24" s="3">
        <v>0.89523061729336928</v>
      </c>
      <c r="F24" s="3">
        <v>5.5502979458523696E-3</v>
      </c>
      <c r="G24" s="3">
        <v>20880.17484283627</v>
      </c>
      <c r="H24" s="3">
        <v>0</v>
      </c>
      <c r="I24" s="108">
        <f>SQRT((1/COUNT($A$2:$A$1001))*(1+2*SUMSQ($E$2:E24)))</f>
        <v>0.2054079079194063</v>
      </c>
      <c r="J24" s="108">
        <f>-SQRT((1/COUNT($A$2:$A$1001))*(1+2*SUMSQ($E$2:E24)))</f>
        <v>-0.2054079079194063</v>
      </c>
      <c r="U24" s="3">
        <v>23</v>
      </c>
      <c r="V24" s="3">
        <v>-2.5888923504597566E-2</v>
      </c>
      <c r="W24" s="3">
        <v>-1.9999433049425464E-2</v>
      </c>
      <c r="X24" s="3">
        <v>22.030404505805823</v>
      </c>
      <c r="Y24" s="3">
        <v>0.51841687175393436</v>
      </c>
      <c r="Z24" s="108">
        <f>SQRT((1/COUNT($A$2:$A$1001))*(1+2*SUMSQ($V$2:V24)))</f>
        <v>3.2303849562520977E-2</v>
      </c>
      <c r="AA24" s="108">
        <f>-SQRT((1/COUNT($A$2:$A$1001))*(1+2*SUMSQ($V$2:V24)))</f>
        <v>-3.2303849562520977E-2</v>
      </c>
    </row>
    <row r="25" spans="1:27" x14ac:dyDescent="0.3">
      <c r="A25">
        <v>25.072785</v>
      </c>
      <c r="B25">
        <f t="shared" si="0"/>
        <v>-0.13407899999999984</v>
      </c>
      <c r="D25" s="3">
        <v>24</v>
      </c>
      <c r="E25" s="3">
        <v>0.89038933891540217</v>
      </c>
      <c r="F25" s="3">
        <v>4.7137828709762179E-3</v>
      </c>
      <c r="G25" s="3">
        <v>21694.087508004217</v>
      </c>
      <c r="H25" s="3">
        <v>0</v>
      </c>
      <c r="I25" s="108">
        <f>SQRT((1/COUNT($A$2:$A$1001))*(1+2*SUMSQ($E$2:E25)))</f>
        <v>0.20923191674679012</v>
      </c>
      <c r="J25" s="108">
        <f>-SQRT((1/COUNT($A$2:$A$1001))*(1+2*SUMSQ($E$2:E25)))</f>
        <v>-0.20923191674679012</v>
      </c>
      <c r="U25" s="3">
        <v>24</v>
      </c>
      <c r="V25" s="3">
        <v>2.3794486546360225E-2</v>
      </c>
      <c r="W25" s="3">
        <v>2.4269199368794112E-2</v>
      </c>
      <c r="X25" s="3">
        <v>22.611098889218468</v>
      </c>
      <c r="Y25" s="3">
        <v>0.54284169146116401</v>
      </c>
      <c r="Z25" s="108">
        <f>SQRT((1/COUNT($A$2:$A$1001))*(1+2*SUMSQ($V$2:V25)))</f>
        <v>3.232137143962175E-2</v>
      </c>
      <c r="AA25" s="108">
        <f>-SQRT((1/COUNT($A$2:$A$1001))*(1+2*SUMSQ($V$2:V25)))</f>
        <v>-3.232137143962175E-2</v>
      </c>
    </row>
    <row r="26" spans="1:27" x14ac:dyDescent="0.3">
      <c r="A26">
        <v>24.938706</v>
      </c>
      <c r="B26">
        <f t="shared" si="0"/>
        <v>-1.7876999999998588E-2</v>
      </c>
      <c r="D26" s="3">
        <v>25</v>
      </c>
      <c r="E26" s="3">
        <v>0.8854432042744893</v>
      </c>
      <c r="F26" s="3">
        <v>-1.3749824101451567E-2</v>
      </c>
      <c r="G26" s="3">
        <v>22499.808212959975</v>
      </c>
      <c r="H26" s="3">
        <v>0</v>
      </c>
      <c r="I26" s="108">
        <f>SQRT((1/COUNT($A$2:$A$1001))*(1+2*SUMSQ($E$2:E26)))</f>
        <v>0.21294603617237737</v>
      </c>
      <c r="J26" s="108">
        <f>-SQRT((1/COUNT($A$2:$A$1001))*(1+2*SUMSQ($E$2:E26)))</f>
        <v>-0.21294603617237737</v>
      </c>
      <c r="U26" s="3">
        <v>25</v>
      </c>
      <c r="V26" s="3">
        <v>-5.2880931752189858E-2</v>
      </c>
      <c r="W26" s="3">
        <v>-5.1833602320047925E-2</v>
      </c>
      <c r="X26" s="3">
        <v>25.482136000703907</v>
      </c>
      <c r="Y26" s="3">
        <v>0.43563043568981413</v>
      </c>
      <c r="Z26" s="108">
        <f>SQRT((1/COUNT($A$2:$A$1001))*(1+2*SUMSQ($V$2:V26)))</f>
        <v>3.2407774339253168E-2</v>
      </c>
      <c r="AA26" s="108">
        <f>-SQRT((1/COUNT($A$2:$A$1001))*(1+2*SUMSQ($V$2:V26)))</f>
        <v>-3.2407774339253168E-2</v>
      </c>
    </row>
    <row r="27" spans="1:27" x14ac:dyDescent="0.3">
      <c r="A27">
        <v>24.920829000000001</v>
      </c>
      <c r="B27">
        <f t="shared" si="0"/>
        <v>0.29497399999999985</v>
      </c>
      <c r="D27" s="3">
        <v>26</v>
      </c>
      <c r="E27" s="3">
        <v>0.8807314530773146</v>
      </c>
      <c r="F27" s="3">
        <v>2.2512909035051407E-2</v>
      </c>
      <c r="G27" s="3">
        <v>23297.795141321945</v>
      </c>
      <c r="H27" s="3">
        <v>0</v>
      </c>
      <c r="I27" s="108">
        <f>SQRT((1/COUNT($A$2:$A$1001))*(1+2*SUMSQ($E$2:E27)))</f>
        <v>0.21655805250880608</v>
      </c>
      <c r="J27" s="108">
        <f>-SQRT((1/COUNT($A$2:$A$1001))*(1+2*SUMSQ($E$2:E27)))</f>
        <v>-0.21655805250880608</v>
      </c>
      <c r="U27" s="3">
        <v>26</v>
      </c>
      <c r="V27" s="3">
        <v>-4.2846618129769178E-2</v>
      </c>
      <c r="W27" s="3">
        <v>-3.5034909630937597E-2</v>
      </c>
      <c r="X27" s="3">
        <v>27.368909741017969</v>
      </c>
      <c r="Y27" s="3">
        <v>0.39019150631939842</v>
      </c>
      <c r="Z27" s="108">
        <f>SQRT((1/COUNT($A$2:$A$1001))*(1+2*SUMSQ($V$2:V27)))</f>
        <v>3.2464372826134694E-2</v>
      </c>
      <c r="AA27" s="108">
        <f>-SQRT((1/COUNT($A$2:$A$1001))*(1+2*SUMSQ($V$2:V27)))</f>
        <v>-3.2464372826134694E-2</v>
      </c>
    </row>
    <row r="28" spans="1:27" x14ac:dyDescent="0.3">
      <c r="A28">
        <v>25.215803000000001</v>
      </c>
      <c r="B28">
        <f t="shared" si="0"/>
        <v>0.29497499999999732</v>
      </c>
      <c r="D28" s="3">
        <v>27</v>
      </c>
      <c r="E28" s="3">
        <v>0.8763408332605882</v>
      </c>
      <c r="F28" s="3">
        <v>2.9404848979748276E-2</v>
      </c>
      <c r="G28" s="3">
        <v>24088.657631097834</v>
      </c>
      <c r="H28" s="3">
        <v>0</v>
      </c>
      <c r="I28" s="108">
        <f>SQRT((1/COUNT($A$2:$A$1001))*(1+2*SUMSQ($E$2:E28)))</f>
        <v>0.22007575200027496</v>
      </c>
      <c r="J28" s="108">
        <f>-SQRT((1/COUNT($A$2:$A$1001))*(1+2*SUMSQ($E$2:E28)))</f>
        <v>-0.22007575200027496</v>
      </c>
      <c r="U28" s="3">
        <v>27</v>
      </c>
      <c r="V28" s="3">
        <v>6.6401775171987748E-3</v>
      </c>
      <c r="W28" s="3">
        <v>6.856496920703844E-3</v>
      </c>
      <c r="X28" s="3">
        <v>27.414271791808044</v>
      </c>
      <c r="Y28" s="3">
        <v>0.44162407723789315</v>
      </c>
      <c r="Z28" s="108">
        <f>SQRT((1/COUNT($A$2:$A$1001))*(1+2*SUMSQ($V$2:V28)))</f>
        <v>3.2465730962188306E-2</v>
      </c>
      <c r="AA28" s="108">
        <f>-SQRT((1/COUNT($A$2:$A$1001))*(1+2*SUMSQ($V$2:V28)))</f>
        <v>-3.2465730962188306E-2</v>
      </c>
    </row>
    <row r="29" spans="1:27" x14ac:dyDescent="0.3">
      <c r="A29">
        <v>25.510777999999998</v>
      </c>
      <c r="B29">
        <f t="shared" si="0"/>
        <v>0.87598300000000151</v>
      </c>
      <c r="D29" s="3">
        <v>28</v>
      </c>
      <c r="E29" s="3">
        <v>0.87202931787829197</v>
      </c>
      <c r="F29" s="3">
        <v>4.8781987599021562E-3</v>
      </c>
      <c r="G29" s="3">
        <v>24872.562982437092</v>
      </c>
      <c r="H29" s="3">
        <v>0</v>
      </c>
      <c r="I29" s="108">
        <f>SQRT((1/COUNT($A$2:$A$1001))*(1+2*SUMSQ($E$2:E29)))</f>
        <v>0.22350437776689094</v>
      </c>
      <c r="J29" s="108">
        <f>-SQRT((1/COUNT($A$2:$A$1001))*(1+2*SUMSQ($E$2:E29)))</f>
        <v>-0.22350437776689094</v>
      </c>
      <c r="U29" s="3">
        <v>28</v>
      </c>
      <c r="V29" s="3">
        <v>-1.4748267231052868E-2</v>
      </c>
      <c r="W29" s="3">
        <v>-2.4775725325606061E-2</v>
      </c>
      <c r="X29" s="3">
        <v>27.638279174719642</v>
      </c>
      <c r="Y29" s="3">
        <v>0.48373411843541037</v>
      </c>
      <c r="Z29" s="108">
        <f>SQRT((1/COUNT($A$2:$A$1001))*(1+2*SUMSQ($V$2:V29)))</f>
        <v>3.2472429993485694E-2</v>
      </c>
      <c r="AA29" s="108">
        <f>-SQRT((1/COUNT($A$2:$A$1001))*(1+2*SUMSQ($V$2:V29)))</f>
        <v>-3.2472429993485694E-2</v>
      </c>
    </row>
    <row r="30" spans="1:27" x14ac:dyDescent="0.3">
      <c r="A30">
        <v>26.386761</v>
      </c>
      <c r="B30">
        <f t="shared" si="0"/>
        <v>-1.7876999999998588E-2</v>
      </c>
      <c r="D30" s="3">
        <v>29</v>
      </c>
      <c r="E30" s="3">
        <v>0.86796055850873999</v>
      </c>
      <c r="F30" s="3">
        <v>2.4335481852965312E-2</v>
      </c>
      <c r="G30" s="3">
        <v>25649.970028975767</v>
      </c>
      <c r="H30" s="3">
        <v>0</v>
      </c>
      <c r="I30" s="108">
        <f>SQRT((1/COUNT($A$2:$A$1001))*(1+2*SUMSQ($E$2:E30)))</f>
        <v>0.22684998995639982</v>
      </c>
      <c r="J30" s="108">
        <f>-SQRT((1/COUNT($A$2:$A$1001))*(1+2*SUMSQ($E$2:E30)))</f>
        <v>-0.22684998995639982</v>
      </c>
      <c r="U30" s="3">
        <v>29</v>
      </c>
      <c r="V30" s="3">
        <v>1.8616586960935915E-2</v>
      </c>
      <c r="W30" s="3">
        <v>1.6017852417797931E-2</v>
      </c>
      <c r="X30" s="3">
        <v>27.995575013376115</v>
      </c>
      <c r="Y30" s="3">
        <v>0.51814963861788299</v>
      </c>
      <c r="Z30" s="108">
        <f>SQRT((1/COUNT($A$2:$A$1001))*(1+2*SUMSQ($V$2:V30)))</f>
        <v>3.248310121127565E-2</v>
      </c>
      <c r="AA30" s="108">
        <f>-SQRT((1/COUNT($A$2:$A$1001))*(1+2*SUMSQ($V$2:V30)))</f>
        <v>-3.248310121127565E-2</v>
      </c>
    </row>
    <row r="31" spans="1:27" x14ac:dyDescent="0.3">
      <c r="A31">
        <v>26.368884000000001</v>
      </c>
      <c r="B31">
        <f t="shared" si="0"/>
        <v>0.11620100000000022</v>
      </c>
      <c r="D31" s="3">
        <v>30</v>
      </c>
      <c r="E31" s="3">
        <v>0.86379908496747115</v>
      </c>
      <c r="F31" s="3">
        <v>-1.4140300046531303E-2</v>
      </c>
      <c r="G31" s="3">
        <v>26420.734108263419</v>
      </c>
      <c r="H31" s="3">
        <v>0</v>
      </c>
      <c r="I31" s="108">
        <f>SQRT((1/COUNT($A$2:$A$1001))*(1+2*SUMSQ($E$2:E31)))</f>
        <v>0.23011565714136009</v>
      </c>
      <c r="J31" s="108">
        <f>-SQRT((1/COUNT($A$2:$A$1001))*(1+2*SUMSQ($E$2:E31)))</f>
        <v>-0.23011565714136009</v>
      </c>
      <c r="U31" s="3">
        <v>30</v>
      </c>
      <c r="V31" s="3">
        <v>-3.6715461412359061E-2</v>
      </c>
      <c r="W31" s="3">
        <v>-4.9704757831422988E-2</v>
      </c>
      <c r="X31" s="3">
        <v>29.386724403156631</v>
      </c>
      <c r="Y31" s="3">
        <v>0.49735627754475165</v>
      </c>
      <c r="Z31" s="108">
        <f>SQRT((1/COUNT($A$2:$A$1001))*(1+2*SUMSQ($V$2:V31)))</f>
        <v>3.2524574009745649E-2</v>
      </c>
      <c r="AA31" s="108">
        <f>-SQRT((1/COUNT($A$2:$A$1001))*(1+2*SUMSQ($V$2:V31)))</f>
        <v>-3.2524574009745649E-2</v>
      </c>
    </row>
    <row r="32" spans="1:27" x14ac:dyDescent="0.3">
      <c r="A32">
        <v>26.485085000000002</v>
      </c>
      <c r="B32">
        <f t="shared" si="0"/>
        <v>0.2055889999999998</v>
      </c>
      <c r="D32" s="3">
        <v>31</v>
      </c>
      <c r="E32" s="3">
        <v>0.85978287418191957</v>
      </c>
      <c r="F32" s="3">
        <v>1.6730790722819546E-2</v>
      </c>
      <c r="G32" s="3">
        <v>27185.135598374869</v>
      </c>
      <c r="H32" s="3">
        <v>0</v>
      </c>
      <c r="I32" s="108">
        <f>SQRT((1/COUNT($A$2:$A$1001))*(1+2*SUMSQ($E$2:E32)))</f>
        <v>0.2333059554385036</v>
      </c>
      <c r="J32" s="108">
        <f>-SQRT((1/COUNT($A$2:$A$1001))*(1+2*SUMSQ($E$2:E32)))</f>
        <v>-0.2333059554385036</v>
      </c>
      <c r="U32" s="3">
        <v>31</v>
      </c>
      <c r="V32" s="3">
        <v>1.5238946249328911E-2</v>
      </c>
      <c r="W32" s="3">
        <v>6.8113516385803633E-4</v>
      </c>
      <c r="X32" s="3">
        <v>29.626626521508339</v>
      </c>
      <c r="Y32" s="3">
        <v>0.53663279389877383</v>
      </c>
      <c r="Z32" s="108">
        <f>SQRT((1/COUNT($A$2:$A$1001))*(1+2*SUMSQ($V$2:V32)))</f>
        <v>3.2531713226957512E-2</v>
      </c>
      <c r="AA32" s="108">
        <f>-SQRT((1/COUNT($A$2:$A$1001))*(1+2*SUMSQ($V$2:V32)))</f>
        <v>-3.2531713226957512E-2</v>
      </c>
    </row>
    <row r="33" spans="1:27" x14ac:dyDescent="0.3">
      <c r="A33">
        <v>26.690674000000001</v>
      </c>
      <c r="B33">
        <f t="shared" si="0"/>
        <v>-0.69721200000000039</v>
      </c>
      <c r="D33" s="3">
        <v>32</v>
      </c>
      <c r="E33" s="3">
        <v>0.85580685403797474</v>
      </c>
      <c r="F33" s="3">
        <v>5.3426568910249755E-3</v>
      </c>
      <c r="G33" s="3">
        <v>27943.265951847196</v>
      </c>
      <c r="H33" s="3">
        <v>0</v>
      </c>
      <c r="I33" s="108">
        <f>SQRT((1/COUNT($A$2:$A$1001))*(1+2*SUMSQ($E$2:E33)))</f>
        <v>0.23642436335096639</v>
      </c>
      <c r="J33" s="108">
        <f>-SQRT((1/COUNT($A$2:$A$1001))*(1+2*SUMSQ($E$2:E33)))</f>
        <v>-0.23642436335096639</v>
      </c>
      <c r="U33" s="3">
        <v>32</v>
      </c>
      <c r="V33" s="3">
        <v>-1.099525869521161E-2</v>
      </c>
      <c r="W33" s="3">
        <v>-1.3349375876315971E-2</v>
      </c>
      <c r="X33" s="3">
        <v>29.751647817143201</v>
      </c>
      <c r="Y33" s="3">
        <v>0.58080747309389702</v>
      </c>
      <c r="Z33" s="108">
        <f>SQRT((1/COUNT($A$2:$A$1001))*(1+2*SUMSQ($V$2:V33)))</f>
        <v>3.2535429256558938E-2</v>
      </c>
      <c r="AA33" s="108">
        <f>-SQRT((1/COUNT($A$2:$A$1001))*(1+2*SUMSQ($V$2:V33)))</f>
        <v>-3.2535429256558938E-2</v>
      </c>
    </row>
    <row r="34" spans="1:27" x14ac:dyDescent="0.3">
      <c r="A34">
        <v>25.993462000000001</v>
      </c>
      <c r="B34">
        <f t="shared" si="0"/>
        <v>-0.24134300000000053</v>
      </c>
      <c r="D34" s="3">
        <v>33</v>
      </c>
      <c r="E34" s="3">
        <v>0.85178049932416078</v>
      </c>
      <c r="F34" s="3">
        <v>-4.4797816371682578E-3</v>
      </c>
      <c r="G34" s="3">
        <v>28695.056106001251</v>
      </c>
      <c r="H34" s="3">
        <v>0</v>
      </c>
      <c r="I34" s="108">
        <f>SQRT((1/COUNT($A$2:$A$1001))*(1+2*SUMSQ($E$2:E34)))</f>
        <v>0.23947346329806068</v>
      </c>
      <c r="J34" s="108">
        <f>-SQRT((1/COUNT($A$2:$A$1001))*(1+2*SUMSQ($E$2:E34)))</f>
        <v>-0.23947346329806068</v>
      </c>
      <c r="U34" s="3">
        <v>33</v>
      </c>
      <c r="V34" s="3">
        <v>-9.1697964236433279E-4</v>
      </c>
      <c r="W34" s="3">
        <v>-7.0865176063859827E-3</v>
      </c>
      <c r="X34" s="3">
        <v>29.752518263130426</v>
      </c>
      <c r="Y34" s="3">
        <v>0.62959902111030952</v>
      </c>
      <c r="Z34" s="108">
        <f>SQRT((1/COUNT($A$2:$A$1001))*(1+2*SUMSQ($V$2:V34)))</f>
        <v>3.2535455100734037E-2</v>
      </c>
      <c r="AA34" s="108">
        <f>-SQRT((1/COUNT($A$2:$A$1001))*(1+2*SUMSQ($V$2:V34)))</f>
        <v>-3.2535455100734037E-2</v>
      </c>
    </row>
    <row r="35" spans="1:27" x14ac:dyDescent="0.3">
      <c r="A35">
        <v>25.752119</v>
      </c>
      <c r="B35">
        <f t="shared" si="0"/>
        <v>1.7877999999999616E-2</v>
      </c>
      <c r="D35" s="3">
        <v>34</v>
      </c>
      <c r="E35" s="3">
        <v>0.84760861349867456</v>
      </c>
      <c r="F35" s="3">
        <v>-1.5999424221050326E-2</v>
      </c>
      <c r="G35" s="3">
        <v>29440.270642647734</v>
      </c>
      <c r="H35" s="3">
        <v>0</v>
      </c>
      <c r="I35" s="108">
        <f>SQRT((1/COUNT($A$2:$A$1001))*(1+2*SUMSQ($E$2:E35)))</f>
        <v>0.24245498622903572</v>
      </c>
      <c r="J35" s="108">
        <f>-SQRT((1/COUNT($A$2:$A$1001))*(1+2*SUMSQ($E$2:E35)))</f>
        <v>-0.24245498622903572</v>
      </c>
      <c r="U35" s="3">
        <v>34</v>
      </c>
      <c r="V35" s="3">
        <v>-1.0710531131129602E-3</v>
      </c>
      <c r="W35" s="3">
        <v>-8.5727907235854366E-3</v>
      </c>
      <c r="X35" s="3">
        <v>29.753707023362502</v>
      </c>
      <c r="Y35" s="3">
        <v>0.67589887078719268</v>
      </c>
      <c r="Z35" s="108">
        <f>SQRT((1/COUNT($A$2:$A$1001))*(1+2*SUMSQ($V$2:V35)))</f>
        <v>3.2535490359320275E-2</v>
      </c>
      <c r="AA35" s="108">
        <f>-SQRT((1/COUNT($A$2:$A$1001))*(1+2*SUMSQ($V$2:V35)))</f>
        <v>-3.2535490359320275E-2</v>
      </c>
    </row>
    <row r="36" spans="1:27" x14ac:dyDescent="0.3">
      <c r="A36">
        <v>25.769997</v>
      </c>
      <c r="B36">
        <f t="shared" si="0"/>
        <v>-0.54525500000000093</v>
      </c>
      <c r="D36" s="3">
        <v>35</v>
      </c>
      <c r="E36" s="3">
        <v>0.84343920505350478</v>
      </c>
      <c r="F36" s="3">
        <v>6.3662070984721737E-5</v>
      </c>
      <c r="G36" s="3">
        <v>30178.936416747765</v>
      </c>
      <c r="H36" s="3">
        <v>0</v>
      </c>
      <c r="I36" s="108">
        <f>SQRT((1/COUNT($A$2:$A$1001))*(1+2*SUMSQ($E$2:E36)))</f>
        <v>0.24537155444868602</v>
      </c>
      <c r="J36" s="108">
        <f>-SQRT((1/COUNT($A$2:$A$1001))*(1+2*SUMSQ($E$2:E36)))</f>
        <v>-0.24537155444868602</v>
      </c>
      <c r="U36" s="3">
        <v>35</v>
      </c>
      <c r="V36" s="3">
        <v>-6.7904648347391601E-3</v>
      </c>
      <c r="W36" s="3">
        <v>-6.2709482165174239E-3</v>
      </c>
      <c r="X36" s="3">
        <v>29.801539353820402</v>
      </c>
      <c r="Y36" s="3">
        <v>0.71710268733551352</v>
      </c>
      <c r="Z36" s="108">
        <f>SQRT((1/COUNT($A$2:$A$1001))*(1+2*SUMSQ($V$2:V36)))</f>
        <v>3.2536907562747359E-2</v>
      </c>
      <c r="AA36" s="108">
        <f>-SQRT((1/COUNT($A$2:$A$1001))*(1+2*SUMSQ($V$2:V36)))</f>
        <v>-3.2536907562747359E-2</v>
      </c>
    </row>
    <row r="37" spans="1:27" x14ac:dyDescent="0.3">
      <c r="A37">
        <v>25.224741999999999</v>
      </c>
      <c r="B37">
        <f t="shared" si="0"/>
        <v>-0.81108399999999747</v>
      </c>
      <c r="D37" s="3">
        <v>36</v>
      </c>
      <c r="E37" s="3">
        <v>0.83924730173243689</v>
      </c>
      <c r="F37" s="3">
        <v>-3.508463220616044E-3</v>
      </c>
      <c r="G37" s="3">
        <v>30911.036733689787</v>
      </c>
      <c r="H37" s="3">
        <v>0</v>
      </c>
      <c r="I37" s="108">
        <f>SQRT((1/COUNT($A$2:$A$1001))*(1+2*SUMSQ($E$2:E37)))</f>
        <v>0.24822544551172596</v>
      </c>
      <c r="J37" s="108">
        <f>-SQRT((1/COUNT($A$2:$A$1001))*(1+2*SUMSQ($E$2:E37)))</f>
        <v>-0.24822544551172596</v>
      </c>
      <c r="U37" s="3">
        <v>36</v>
      </c>
      <c r="V37" s="3">
        <v>5.1249118195671822E-2</v>
      </c>
      <c r="W37" s="3">
        <v>5.4770981404414706E-2</v>
      </c>
      <c r="X37" s="3">
        <v>32.528922001132784</v>
      </c>
      <c r="Y37" s="3">
        <v>0.63446190067642061</v>
      </c>
      <c r="Z37" s="108">
        <f>SQRT((1/COUNT($A$2:$A$1001))*(1+2*SUMSQ($V$2:V37)))</f>
        <v>3.2617530531578169E-2</v>
      </c>
      <c r="AA37" s="108">
        <f>-SQRT((1/COUNT($A$2:$A$1001))*(1+2*SUMSQ($V$2:V37)))</f>
        <v>-3.2617530531578169E-2</v>
      </c>
    </row>
    <row r="38" spans="1:27" x14ac:dyDescent="0.3">
      <c r="A38">
        <v>24.413658000000002</v>
      </c>
      <c r="B38">
        <f t="shared" si="0"/>
        <v>-0.22530100000000175</v>
      </c>
      <c r="D38" s="3">
        <v>37</v>
      </c>
      <c r="E38" s="3">
        <v>0.83486210183512843</v>
      </c>
      <c r="F38" s="3">
        <v>-2.5259075097802956E-2</v>
      </c>
      <c r="G38" s="3">
        <v>31636.258663636549</v>
      </c>
      <c r="H38" s="3">
        <v>0</v>
      </c>
      <c r="I38" s="108">
        <f>SQRT((1/COUNT($A$2:$A$1001))*(1+2*SUMSQ($E$2:E38)))</f>
        <v>0.25101765128702797</v>
      </c>
      <c r="J38" s="108">
        <f>-SQRT((1/COUNT($A$2:$A$1001))*(1+2*SUMSQ($E$2:E38)))</f>
        <v>-0.25101765128702797</v>
      </c>
      <c r="U38" s="3">
        <v>37</v>
      </c>
      <c r="V38" s="3">
        <v>-2.0686294420354401E-2</v>
      </c>
      <c r="W38" s="3">
        <v>-2.1233361709769128E-2</v>
      </c>
      <c r="X38" s="3">
        <v>32.973747727663763</v>
      </c>
      <c r="Y38" s="3">
        <v>0.65831404719368758</v>
      </c>
      <c r="Z38" s="108">
        <f>SQRT((1/COUNT($A$2:$A$1001))*(1+2*SUMSQ($V$2:V38)))</f>
        <v>3.2630647304828717E-2</v>
      </c>
      <c r="AA38" s="108">
        <f>-SQRT((1/COUNT($A$2:$A$1001))*(1+2*SUMSQ($V$2:V38)))</f>
        <v>-3.2630647304828717E-2</v>
      </c>
    </row>
    <row r="39" spans="1:27" x14ac:dyDescent="0.3">
      <c r="A39">
        <v>24.188357</v>
      </c>
      <c r="B39">
        <f t="shared" si="0"/>
        <v>-0.16221699999999828</v>
      </c>
      <c r="D39" s="3">
        <v>38</v>
      </c>
      <c r="E39" s="3">
        <v>0.83050548714509353</v>
      </c>
      <c r="F39" s="3">
        <v>-1.292288257287381E-3</v>
      </c>
      <c r="G39" s="3">
        <v>32354.677419256575</v>
      </c>
      <c r="H39" s="3">
        <v>0</v>
      </c>
      <c r="I39" s="108">
        <f>SQRT((1/COUNT($A$2:$A$1001))*(1+2*SUMSQ($E$2:E39)))</f>
        <v>0.25375054676987829</v>
      </c>
      <c r="J39" s="108">
        <f>-SQRT((1/COUNT($A$2:$A$1001))*(1+2*SUMSQ($E$2:E39)))</f>
        <v>-0.25375054676987829</v>
      </c>
      <c r="U39" s="3">
        <v>38</v>
      </c>
      <c r="V39" s="3">
        <v>-5.7974173608529543E-2</v>
      </c>
      <c r="W39" s="3">
        <v>-6.7609042681374035E-2</v>
      </c>
      <c r="X39" s="3">
        <v>36.471147774060348</v>
      </c>
      <c r="Y39" s="3">
        <v>0.54020715342890968</v>
      </c>
      <c r="Z39" s="108">
        <f>SQRT((1/COUNT($A$2:$A$1001))*(1+2*SUMSQ($V$2:V39)))</f>
        <v>3.2733486724504456E-2</v>
      </c>
      <c r="AA39" s="108">
        <f>-SQRT((1/COUNT($A$2:$A$1001))*(1+2*SUMSQ($V$2:V39)))</f>
        <v>-3.2733486724504456E-2</v>
      </c>
    </row>
    <row r="40" spans="1:27" x14ac:dyDescent="0.3">
      <c r="A40">
        <v>24.026140000000002</v>
      </c>
      <c r="B40">
        <f t="shared" si="0"/>
        <v>-0.12616900000000086</v>
      </c>
      <c r="D40" s="3">
        <v>39</v>
      </c>
      <c r="E40" s="3">
        <v>0.82690073096210104</v>
      </c>
      <c r="F40" s="3">
        <v>8.1145862595527668E-2</v>
      </c>
      <c r="G40" s="3">
        <v>33067.614306356874</v>
      </c>
      <c r="H40" s="3">
        <v>0</v>
      </c>
      <c r="I40" s="108">
        <f>SQRT((1/COUNT($A$2:$A$1001))*(1+2*SUMSQ($E$2:E40)))</f>
        <v>0.2564310231304775</v>
      </c>
      <c r="J40" s="108">
        <f>-SQRT((1/COUNT($A$2:$A$1001))*(1+2*SUMSQ($E$2:E40)))</f>
        <v>-0.2564310231304775</v>
      </c>
      <c r="U40" s="3">
        <v>39</v>
      </c>
      <c r="V40" s="3">
        <v>-3.3023438827348671E-2</v>
      </c>
      <c r="W40" s="3">
        <v>-2.6018895661941044E-2</v>
      </c>
      <c r="X40" s="3">
        <v>37.607133629722981</v>
      </c>
      <c r="Y40" s="3">
        <v>0.53340292862245819</v>
      </c>
      <c r="Z40" s="108">
        <f>SQRT((1/COUNT($A$2:$A$1001))*(1+2*SUMSQ($V$2:V40)))</f>
        <v>3.2766785746656271E-2</v>
      </c>
      <c r="AA40" s="108">
        <f>-SQRT((1/COUNT($A$2:$A$1001))*(1+2*SUMSQ($V$2:V40)))</f>
        <v>-3.2766785746656271E-2</v>
      </c>
    </row>
    <row r="41" spans="1:27" x14ac:dyDescent="0.3">
      <c r="A41">
        <v>23.899971000000001</v>
      </c>
      <c r="B41">
        <f t="shared" si="0"/>
        <v>0.18925300000000078</v>
      </c>
      <c r="D41" s="3">
        <v>40</v>
      </c>
      <c r="E41" s="3">
        <v>0.82324802960458277</v>
      </c>
      <c r="F41" s="3">
        <v>-1.2601064178754003E-2</v>
      </c>
      <c r="G41" s="3">
        <v>33775.002632278047</v>
      </c>
      <c r="H41" s="3">
        <v>0</v>
      </c>
      <c r="I41" s="108">
        <f>SQRT((1/COUNT($A$2:$A$1001))*(1+2*SUMSQ($E$2:E41)))</f>
        <v>0.25906050308806078</v>
      </c>
      <c r="J41" s="108">
        <f>-SQRT((1/COUNT($A$2:$A$1001))*(1+2*SUMSQ($E$2:E41)))</f>
        <v>-0.25906050308806078</v>
      </c>
      <c r="U41" s="3">
        <v>40</v>
      </c>
      <c r="V41" s="3">
        <v>7.3415732009098539E-2</v>
      </c>
      <c r="W41" s="3">
        <v>7.9749427871643352E-2</v>
      </c>
      <c r="X41" s="3">
        <v>43.227430101633381</v>
      </c>
      <c r="Y41" s="3">
        <v>0.33516240487899551</v>
      </c>
      <c r="Z41" s="108">
        <f>SQRT((1/COUNT($A$2:$A$1001))*(1+2*SUMSQ($V$2:V41)))</f>
        <v>3.2930866790598451E-2</v>
      </c>
      <c r="AA41" s="108">
        <f>-SQRT((1/COUNT($A$2:$A$1001))*(1+2*SUMSQ($V$2:V41)))</f>
        <v>-3.2930866790598451E-2</v>
      </c>
    </row>
    <row r="42" spans="1:27" x14ac:dyDescent="0.3">
      <c r="A42">
        <v>24.089224000000002</v>
      </c>
      <c r="B42">
        <f t="shared" si="0"/>
        <v>-1.8025000000001512E-2</v>
      </c>
      <c r="D42" s="3">
        <v>41</v>
      </c>
      <c r="E42" s="3">
        <v>0.81934211265047485</v>
      </c>
      <c r="F42" s="3">
        <v>-3.116643922693909E-2</v>
      </c>
      <c r="G42" s="3">
        <v>34476.425093756327</v>
      </c>
      <c r="H42" s="3">
        <v>0</v>
      </c>
      <c r="I42" s="108">
        <f>SQRT((1/COUNT($A$2:$A$1001))*(1+2*SUMSQ($E$2:E42)))</f>
        <v>0.26163904000619681</v>
      </c>
      <c r="J42" s="108">
        <f>-SQRT((1/COUNT($A$2:$A$1001))*(1+2*SUMSQ($E$2:E42)))</f>
        <v>-0.26163904000619681</v>
      </c>
      <c r="U42" s="3">
        <v>41</v>
      </c>
      <c r="V42" s="3">
        <v>6.0851887403925102E-2</v>
      </c>
      <c r="W42" s="3">
        <v>5.722845091002933E-2</v>
      </c>
      <c r="X42" s="3">
        <v>47.092720809011013</v>
      </c>
      <c r="Y42" s="3">
        <v>0.23731724680919761</v>
      </c>
      <c r="Z42" s="108">
        <f>SQRT((1/COUNT($A$2:$A$1001))*(1+2*SUMSQ($V$2:V42)))</f>
        <v>3.3043121704545111E-2</v>
      </c>
      <c r="AA42" s="108">
        <f>-SQRT((1/COUNT($A$2:$A$1001))*(1+2*SUMSQ($V$2:V42)))</f>
        <v>-3.3043121704545111E-2</v>
      </c>
    </row>
    <row r="43" spans="1:27" x14ac:dyDescent="0.3">
      <c r="A43">
        <v>24.071199</v>
      </c>
      <c r="B43">
        <f t="shared" si="0"/>
        <v>0.21629099999999823</v>
      </c>
      <c r="D43" s="3">
        <v>42</v>
      </c>
      <c r="E43" s="3">
        <v>0.81515338004276172</v>
      </c>
      <c r="F43" s="3">
        <v>-3.546955145493913E-2</v>
      </c>
      <c r="G43" s="3">
        <v>35171.418813026816</v>
      </c>
      <c r="H43" s="3">
        <v>0</v>
      </c>
      <c r="I43" s="108">
        <f>SQRT((1/COUNT($A$2:$A$1001))*(1+2*SUMSQ($E$2:E43)))</f>
        <v>0.26416649545571547</v>
      </c>
      <c r="J43" s="108">
        <f>-SQRT((1/COUNT($A$2:$A$1001))*(1+2*SUMSQ($E$2:E43)))</f>
        <v>-0.26416649545571547</v>
      </c>
      <c r="U43" s="3">
        <v>42</v>
      </c>
      <c r="V43" s="3">
        <v>1.0184088021014443E-2</v>
      </c>
      <c r="W43" s="3">
        <v>1.6361279527333197E-2</v>
      </c>
      <c r="X43" s="3">
        <v>47.201096509224307</v>
      </c>
      <c r="Y43" s="3">
        <v>0.26837953350520249</v>
      </c>
      <c r="Z43" s="108">
        <f>SQRT((1/COUNT($A$2:$A$1001))*(1+2*SUMSQ($V$2:V43)))</f>
        <v>3.3046260352406286E-2</v>
      </c>
      <c r="AA43" s="108">
        <f>-SQRT((1/COUNT($A$2:$A$1001))*(1+2*SUMSQ($V$2:V43)))</f>
        <v>-3.3046260352406286E-2</v>
      </c>
    </row>
    <row r="44" spans="1:27" x14ac:dyDescent="0.3">
      <c r="A44">
        <v>24.287489999999998</v>
      </c>
      <c r="B44">
        <f t="shared" si="0"/>
        <v>0.67590400000000272</v>
      </c>
      <c r="D44" s="3">
        <v>43</v>
      </c>
      <c r="E44" s="3">
        <v>0.81098279607181867</v>
      </c>
      <c r="F44" s="3">
        <v>7.211929184290346E-4</v>
      </c>
      <c r="G44" s="3">
        <v>35860.037916177818</v>
      </c>
      <c r="H44" s="3">
        <v>0</v>
      </c>
      <c r="I44" s="108">
        <f>SQRT((1/COUNT($A$2:$A$1001))*(1+2*SUMSQ($E$2:E44)))</f>
        <v>0.26664456400310033</v>
      </c>
      <c r="J44" s="108">
        <f>-SQRT((1/COUNT($A$2:$A$1001))*(1+2*SUMSQ($E$2:E44)))</f>
        <v>-0.26664456400310033</v>
      </c>
      <c r="U44" s="3">
        <v>43</v>
      </c>
      <c r="V44" s="3">
        <v>-1.8205585299416054E-2</v>
      </c>
      <c r="W44" s="3">
        <v>-2.5810902133966564E-2</v>
      </c>
      <c r="X44" s="3">
        <v>47.547794212834113</v>
      </c>
      <c r="Y44" s="3">
        <v>0.29271751073229674</v>
      </c>
      <c r="Z44" s="108">
        <f>SQRT((1/COUNT($A$2:$A$1001))*(1+2*SUMSQ($V$2:V44)))</f>
        <v>3.3056288508409533E-2</v>
      </c>
      <c r="AA44" s="108">
        <f>-SQRT((1/COUNT($A$2:$A$1001))*(1+2*SUMSQ($V$2:V44)))</f>
        <v>-3.3056288508409533E-2</v>
      </c>
    </row>
    <row r="45" spans="1:27" x14ac:dyDescent="0.3">
      <c r="A45">
        <v>24.963394000000001</v>
      </c>
      <c r="B45">
        <f t="shared" si="0"/>
        <v>-0.27937500000000171</v>
      </c>
      <c r="D45" s="3">
        <v>44</v>
      </c>
      <c r="E45" s="3">
        <v>0.80702708365241049</v>
      </c>
      <c r="F45" s="3">
        <v>2.6822745913424234E-2</v>
      </c>
      <c r="G45" s="3">
        <v>36542.668982261515</v>
      </c>
      <c r="H45" s="3">
        <v>0</v>
      </c>
      <c r="I45" s="108">
        <f>SQRT((1/COUNT($A$2:$A$1001))*(1+2*SUMSQ($E$2:E45)))</f>
        <v>0.26907602817772619</v>
      </c>
      <c r="J45" s="108">
        <f>-SQRT((1/COUNT($A$2:$A$1001))*(1+2*SUMSQ($E$2:E45)))</f>
        <v>-0.26907602817772619</v>
      </c>
      <c r="U45" s="3">
        <v>44</v>
      </c>
      <c r="V45" s="3">
        <v>-5.8772889434594286E-2</v>
      </c>
      <c r="W45" s="3">
        <v>-5.2524848335389542E-2</v>
      </c>
      <c r="X45" s="3">
        <v>51.164808954445121</v>
      </c>
      <c r="Y45" s="3">
        <v>0.2129916128641744</v>
      </c>
      <c r="Z45" s="108">
        <f>SQRT((1/COUNT($A$2:$A$1001))*(1+2*SUMSQ($V$2:V45)))</f>
        <v>3.3160619943182458E-2</v>
      </c>
      <c r="AA45" s="108">
        <f>-SQRT((1/COUNT($A$2:$A$1001))*(1+2*SUMSQ($V$2:V45)))</f>
        <v>-3.3160619943182458E-2</v>
      </c>
    </row>
    <row r="46" spans="1:27" x14ac:dyDescent="0.3">
      <c r="A46">
        <v>24.684018999999999</v>
      </c>
      <c r="B46">
        <f t="shared" si="0"/>
        <v>-0.27937299999999965</v>
      </c>
      <c r="D46" s="3">
        <v>45</v>
      </c>
      <c r="E46" s="3">
        <v>0.80339641269642803</v>
      </c>
      <c r="F46" s="3">
        <v>3.5342772168400469E-2</v>
      </c>
      <c r="G46" s="3">
        <v>37219.880173387537</v>
      </c>
      <c r="H46" s="3">
        <v>0</v>
      </c>
      <c r="I46" s="108">
        <f>SQRT((1/COUNT($A$2:$A$1001))*(1+2*SUMSQ($E$2:E46)))</f>
        <v>0.27146417909508336</v>
      </c>
      <c r="J46" s="108">
        <f>-SQRT((1/COUNT($A$2:$A$1001))*(1+2*SUMSQ($E$2:E46)))</f>
        <v>-0.27146417909508336</v>
      </c>
      <c r="U46" s="3">
        <v>45</v>
      </c>
      <c r="V46" s="3">
        <v>-1.2984505931743907E-3</v>
      </c>
      <c r="W46" s="3">
        <v>8.4140095922924929E-3</v>
      </c>
      <c r="X46" s="3">
        <v>51.166576220961829</v>
      </c>
      <c r="Y46" s="3">
        <v>0.24444637796081525</v>
      </c>
      <c r="Z46" s="108">
        <f>SQRT((1/COUNT($A$2:$A$1001))*(1+2*SUMSQ($V$2:V46)))</f>
        <v>3.3160670785797992E-2</v>
      </c>
      <c r="AA46" s="108">
        <f>-SQRT((1/COUNT($A$2:$A$1001))*(1+2*SUMSQ($V$2:V46)))</f>
        <v>-3.3160670785797992E-2</v>
      </c>
    </row>
    <row r="47" spans="1:27" x14ac:dyDescent="0.3">
      <c r="A47">
        <v>24.404646</v>
      </c>
      <c r="B47">
        <f t="shared" si="0"/>
        <v>0.25233800000000173</v>
      </c>
      <c r="D47" s="3">
        <v>46</v>
      </c>
      <c r="E47" s="3">
        <v>0.79978003040698409</v>
      </c>
      <c r="F47" s="3">
        <v>-4.4570586340895004E-3</v>
      </c>
      <c r="G47" s="3">
        <v>37891.711822477548</v>
      </c>
      <c r="H47" s="3">
        <v>0</v>
      </c>
      <c r="I47" s="108">
        <f>SQRT((1/COUNT($A$2:$A$1001))*(1+2*SUMSQ($E$2:E47)))</f>
        <v>0.27381032983772374</v>
      </c>
      <c r="J47" s="108">
        <f>-SQRT((1/COUNT($A$2:$A$1001))*(1+2*SUMSQ($E$2:E47)))</f>
        <v>-0.27381032983772374</v>
      </c>
      <c r="U47" s="3">
        <v>46</v>
      </c>
      <c r="V47" s="3">
        <v>-2.1845952766578025E-2</v>
      </c>
      <c r="W47" s="3">
        <v>-1.8082995020437507E-2</v>
      </c>
      <c r="X47" s="3">
        <v>51.667358146495836</v>
      </c>
      <c r="Y47" s="3">
        <v>0.26203106028039491</v>
      </c>
      <c r="Z47" s="108">
        <f>SQRT((1/COUNT($A$2:$A$1001))*(1+2*SUMSQ($V$2:V47)))</f>
        <v>3.3175059581990733E-2</v>
      </c>
      <c r="AA47" s="108">
        <f>-SQRT((1/COUNT($A$2:$A$1001))*(1+2*SUMSQ($V$2:V47)))</f>
        <v>-3.3175059581990733E-2</v>
      </c>
    </row>
    <row r="48" spans="1:27" x14ac:dyDescent="0.3">
      <c r="A48">
        <v>24.656984000000001</v>
      </c>
      <c r="B48">
        <f t="shared" si="0"/>
        <v>-0.3694940000000031</v>
      </c>
      <c r="D48" s="3">
        <v>47</v>
      </c>
      <c r="E48" s="3">
        <v>0.79645598507641013</v>
      </c>
      <c r="F48" s="3">
        <v>2.8573999659243007E-2</v>
      </c>
      <c r="G48" s="3">
        <v>38558.669661340471</v>
      </c>
      <c r="H48" s="3">
        <v>0</v>
      </c>
      <c r="I48" s="108">
        <f>SQRT((1/COUNT($A$2:$A$1001))*(1+2*SUMSQ($E$2:E48)))</f>
        <v>0.27611733194091809</v>
      </c>
      <c r="J48" s="108">
        <f>-SQRT((1/COUNT($A$2:$A$1001))*(1+2*SUMSQ($E$2:E48)))</f>
        <v>-0.27611733194091809</v>
      </c>
      <c r="U48" s="3">
        <v>47</v>
      </c>
      <c r="V48" s="3">
        <v>-2.4611482901887978E-2</v>
      </c>
      <c r="W48" s="3">
        <v>-2.2756361694162976E-2</v>
      </c>
      <c r="X48" s="3">
        <v>52.303623361732001</v>
      </c>
      <c r="Y48" s="3">
        <v>0.27561577197541715</v>
      </c>
      <c r="Z48" s="108">
        <f>SQRT((1/COUNT($A$2:$A$1001))*(1+2*SUMSQ($V$2:V48)))</f>
        <v>3.319331300804268E-2</v>
      </c>
      <c r="AA48" s="108">
        <f>-SQRT((1/COUNT($A$2:$A$1001))*(1+2*SUMSQ($V$2:V48)))</f>
        <v>-3.319331300804268E-2</v>
      </c>
    </row>
    <row r="49" spans="1:27" x14ac:dyDescent="0.3">
      <c r="A49">
        <v>24.287489999999998</v>
      </c>
      <c r="B49">
        <f t="shared" si="0"/>
        <v>-0.29739799999999761</v>
      </c>
      <c r="D49" s="3">
        <v>48</v>
      </c>
      <c r="E49" s="3">
        <v>0.79318066707206603</v>
      </c>
      <c r="F49" s="3">
        <v>1.4057607313531665E-4</v>
      </c>
      <c r="G49" s="3">
        <v>39220.848066548577</v>
      </c>
      <c r="H49" s="3">
        <v>0</v>
      </c>
      <c r="I49" s="108">
        <f>SQRT((1/COUNT($A$2:$A$1001))*(1+2*SUMSQ($E$2:E49)))</f>
        <v>0.27838651572841117</v>
      </c>
      <c r="J49" s="108">
        <f>-SQRT((1/COUNT($A$2:$A$1001))*(1+2*SUMSQ($E$2:E49)))</f>
        <v>-0.27838651572841117</v>
      </c>
      <c r="U49" s="3">
        <v>48</v>
      </c>
      <c r="V49" s="3">
        <v>-2.0608647648304824E-2</v>
      </c>
      <c r="W49" s="3">
        <v>-2.0791487154618996E-2</v>
      </c>
      <c r="X49" s="3">
        <v>52.750222660549689</v>
      </c>
      <c r="Y49" s="3">
        <v>0.29554579524308172</v>
      </c>
      <c r="Z49" s="108">
        <f>SQRT((1/COUNT($A$2:$A$1001))*(1+2*SUMSQ($V$2:V49)))</f>
        <v>3.3206105781402297E-2</v>
      </c>
      <c r="AA49" s="108">
        <f>-SQRT((1/COUNT($A$2:$A$1001))*(1+2*SUMSQ($V$2:V49)))</f>
        <v>-3.3206105781402297E-2</v>
      </c>
    </row>
    <row r="50" spans="1:27" x14ac:dyDescent="0.3">
      <c r="A50">
        <v>23.990092000000001</v>
      </c>
      <c r="B50">
        <f t="shared" si="0"/>
        <v>-0.1712290000000003</v>
      </c>
      <c r="D50" s="3">
        <v>49</v>
      </c>
      <c r="E50" s="3">
        <v>0.78998585061803661</v>
      </c>
      <c r="F50" s="3">
        <v>6.0282634861669026E-3</v>
      </c>
      <c r="G50" s="3">
        <v>39878.393597006048</v>
      </c>
      <c r="H50" s="3">
        <v>0</v>
      </c>
      <c r="I50" s="108">
        <f>SQRT((1/COUNT($A$2:$A$1001))*(1+2*SUMSQ($E$2:E50)))</f>
        <v>0.28061932832176462</v>
      </c>
      <c r="J50" s="108">
        <f>-SQRT((1/COUNT($A$2:$A$1001))*(1+2*SUMSQ($E$2:E50)))</f>
        <v>-0.28061932832176462</v>
      </c>
      <c r="U50" s="3">
        <v>49</v>
      </c>
      <c r="V50" s="3">
        <v>-3.3105951018310757E-2</v>
      </c>
      <c r="W50" s="3">
        <v>-2.1999698881078691E-2</v>
      </c>
      <c r="X50" s="3">
        <v>53.903909920363162</v>
      </c>
      <c r="Y50" s="3">
        <v>0.29232251538766907</v>
      </c>
      <c r="Z50" s="108">
        <f>SQRT((1/COUNT($A$2:$A$1001))*(1+2*SUMSQ($V$2:V50)))</f>
        <v>3.3239095492376636E-2</v>
      </c>
      <c r="AA50" s="108">
        <f>-SQRT((1/COUNT($A$2:$A$1001))*(1+2*SUMSQ($V$2:V50)))</f>
        <v>-3.3239095492376636E-2</v>
      </c>
    </row>
    <row r="51" spans="1:27" x14ac:dyDescent="0.3">
      <c r="A51">
        <v>23.818863</v>
      </c>
      <c r="B51">
        <f t="shared" si="0"/>
        <v>-5.4072000000001452E-2</v>
      </c>
      <c r="D51" s="3">
        <v>50</v>
      </c>
      <c r="E51" s="3">
        <v>0.78690436007502063</v>
      </c>
      <c r="F51" s="3">
        <v>5.5132133073810255E-3</v>
      </c>
      <c r="G51" s="3">
        <v>40531.506132636452</v>
      </c>
      <c r="H51" s="3">
        <v>0</v>
      </c>
      <c r="I51" s="108">
        <f>SQRT((1/COUNT($A$2:$A$1001))*(1+2*SUMSQ($E$2:E51)))</f>
        <v>0.28281733393052216</v>
      </c>
      <c r="J51" s="108">
        <f>-SQRT((1/COUNT($A$2:$A$1001))*(1+2*SUMSQ($E$2:E51)))</f>
        <v>-0.28281733393052216</v>
      </c>
      <c r="U51" s="3">
        <v>50</v>
      </c>
      <c r="V51" s="3">
        <v>-4.5689755478763749E-2</v>
      </c>
      <c r="W51" s="3">
        <v>-6.4095843663641627E-2</v>
      </c>
      <c r="X51" s="3">
        <v>56.103648242971666</v>
      </c>
      <c r="Y51" s="3">
        <v>0.25680133582097708</v>
      </c>
      <c r="Z51" s="108">
        <f>SQRT((1/COUNT($A$2:$A$1001))*(1+2*SUMSQ($V$2:V51)))</f>
        <v>3.3301840439572572E-2</v>
      </c>
      <c r="AA51" s="108">
        <f>-SQRT((1/COUNT($A$2:$A$1001))*(1+2*SUMSQ($V$2:V51)))</f>
        <v>-3.3301840439572572E-2</v>
      </c>
    </row>
    <row r="52" spans="1:27" x14ac:dyDescent="0.3">
      <c r="A52">
        <v>23.764790999999999</v>
      </c>
      <c r="B52">
        <f t="shared" si="0"/>
        <v>0.27036100000000118</v>
      </c>
      <c r="D52" s="3">
        <v>51</v>
      </c>
      <c r="E52" s="3">
        <v>0.78400220957996758</v>
      </c>
      <c r="F52" s="3">
        <v>2.4148694166486927E-2</v>
      </c>
      <c r="G52" s="3">
        <v>41180.493259670722</v>
      </c>
      <c r="H52" s="3">
        <v>0</v>
      </c>
      <c r="I52" s="108">
        <f>SQRT((1/COUNT($A$2:$A$1001))*(1+2*SUMSQ($E$2:E52)))</f>
        <v>0.28498239121184493</v>
      </c>
      <c r="J52" s="108">
        <f>-SQRT((1/COUNT($A$2:$A$1001))*(1+2*SUMSQ($E$2:E52)))</f>
        <v>-0.28498239121184493</v>
      </c>
      <c r="U52" s="3">
        <v>51</v>
      </c>
      <c r="V52" s="3">
        <v>-2.3894175909030528E-2</v>
      </c>
      <c r="W52" s="3">
        <v>-4.4716294366005556E-2</v>
      </c>
      <c r="X52" s="3">
        <v>56.705896208625724</v>
      </c>
      <c r="Y52" s="3">
        <v>0.27071459252182084</v>
      </c>
      <c r="Z52" s="108">
        <f>SQRT((1/COUNT($A$2:$A$1001))*(1+2*SUMSQ($V$2:V52)))</f>
        <v>3.3318980175682064E-2</v>
      </c>
      <c r="AA52" s="108">
        <f>-SQRT((1/COUNT($A$2:$A$1001))*(1+2*SUMSQ($V$2:V52)))</f>
        <v>-3.3318980175682064E-2</v>
      </c>
    </row>
    <row r="53" spans="1:27" x14ac:dyDescent="0.3">
      <c r="A53">
        <v>24.035152</v>
      </c>
      <c r="B53">
        <f t="shared" si="0"/>
        <v>5.4072000000001452E-2</v>
      </c>
      <c r="D53" s="3">
        <v>52</v>
      </c>
      <c r="E53" s="3">
        <v>0.78134891729156419</v>
      </c>
      <c r="F53" s="3">
        <v>2.9806090611591271E-2</v>
      </c>
      <c r="G53" s="3">
        <v>41825.775055887811</v>
      </c>
      <c r="H53" s="3">
        <v>0</v>
      </c>
      <c r="I53" s="108">
        <f>SQRT((1/COUNT($A$2:$A$1001))*(1+2*SUMSQ($E$2:E53)))</f>
        <v>0.28711665845423606</v>
      </c>
      <c r="J53" s="108">
        <f>-SQRT((1/COUNT($A$2:$A$1001))*(1+2*SUMSQ($E$2:E53)))</f>
        <v>-0.28711665845423606</v>
      </c>
      <c r="U53" s="3">
        <v>52</v>
      </c>
      <c r="V53" s="3">
        <v>-1.5288036852177415E-2</v>
      </c>
      <c r="W53" s="3">
        <v>-2.7321364466911892E-2</v>
      </c>
      <c r="X53" s="3">
        <v>56.952700682827903</v>
      </c>
      <c r="Y53" s="3">
        <v>0.29599071722343767</v>
      </c>
      <c r="Z53" s="108">
        <f>SQRT((1/COUNT($A$2:$A$1001))*(1+2*SUMSQ($V$2:V53)))</f>
        <v>3.3325994180055322E-2</v>
      </c>
      <c r="AA53" s="108">
        <f>-SQRT((1/COUNT($A$2:$A$1001))*(1+2*SUMSQ($V$2:V53)))</f>
        <v>-3.3325994180055322E-2</v>
      </c>
    </row>
    <row r="54" spans="1:27" x14ac:dyDescent="0.3">
      <c r="A54">
        <v>24.089224000000002</v>
      </c>
      <c r="B54">
        <f t="shared" si="0"/>
        <v>-0.24332600000000326</v>
      </c>
      <c r="D54" s="3">
        <v>53</v>
      </c>
      <c r="E54" s="3">
        <v>0.77896787390714173</v>
      </c>
      <c r="F54" s="3">
        <v>2.831403207797523E-2</v>
      </c>
      <c r="G54" s="3">
        <v>42467.80729503942</v>
      </c>
      <c r="H54" s="3">
        <v>0</v>
      </c>
      <c r="I54" s="108">
        <f>SQRT((1/COUNT($A$2:$A$1001))*(1+2*SUMSQ($E$2:E54)))</f>
        <v>0.28922233222744964</v>
      </c>
      <c r="J54" s="108">
        <f>-SQRT((1/COUNT($A$2:$A$1001))*(1+2*SUMSQ($E$2:E54)))</f>
        <v>-0.28922233222744964</v>
      </c>
      <c r="U54" s="3">
        <v>53</v>
      </c>
      <c r="V54" s="3">
        <v>4.3740515479355362E-2</v>
      </c>
      <c r="W54" s="3">
        <v>2.7942108218566439E-2</v>
      </c>
      <c r="X54" s="3">
        <v>58.975143369050983</v>
      </c>
      <c r="Y54" s="3">
        <v>0.26628001521179556</v>
      </c>
      <c r="Z54" s="108">
        <f>SQRT((1/COUNT($A$2:$A$1001))*(1+2*SUMSQ($V$2:V54)))</f>
        <v>3.3383354437172448E-2</v>
      </c>
      <c r="AA54" s="108">
        <f>-SQRT((1/COUNT($A$2:$A$1001))*(1+2*SUMSQ($V$2:V54)))</f>
        <v>-3.3383354437172448E-2</v>
      </c>
    </row>
    <row r="55" spans="1:27" x14ac:dyDescent="0.3">
      <c r="A55">
        <v>23.845897999999998</v>
      </c>
      <c r="B55">
        <f t="shared" si="0"/>
        <v>0.43258000000000152</v>
      </c>
      <c r="D55" s="3">
        <v>54</v>
      </c>
      <c r="E55" s="3">
        <v>0.77654800780957789</v>
      </c>
      <c r="F55" s="3">
        <v>-3.3504870222170511E-4</v>
      </c>
      <c r="G55" s="3">
        <v>43106.531250694694</v>
      </c>
      <c r="H55" s="3">
        <v>0</v>
      </c>
      <c r="I55" s="108">
        <f>SQRT((1/COUNT($A$2:$A$1001))*(1+2*SUMSQ($E$2:E55)))</f>
        <v>0.2912998645312958</v>
      </c>
      <c r="J55" s="108">
        <f>-SQRT((1/COUNT($A$2:$A$1001))*(1+2*SUMSQ($E$2:E55)))</f>
        <v>-0.2912998645312958</v>
      </c>
      <c r="U55" s="3">
        <v>54</v>
      </c>
      <c r="V55" s="3">
        <v>-1.0905781473274792E-2</v>
      </c>
      <c r="W55" s="3">
        <v>-2.613878318065781E-2</v>
      </c>
      <c r="X55" s="3">
        <v>59.101001517841205</v>
      </c>
      <c r="Y55" s="3">
        <v>0.2946311234912814</v>
      </c>
      <c r="Z55" s="108">
        <f>SQRT((1/COUNT($A$2:$A$1001))*(1+2*SUMSQ($V$2:V55)))</f>
        <v>3.3386916982808802E-2</v>
      </c>
      <c r="AA55" s="108">
        <f>-SQRT((1/COUNT($A$2:$A$1001))*(1+2*SUMSQ($V$2:V55)))</f>
        <v>-3.3386916982808802E-2</v>
      </c>
    </row>
    <row r="56" spans="1:27" x14ac:dyDescent="0.3">
      <c r="A56">
        <v>24.278478</v>
      </c>
      <c r="B56">
        <f t="shared" si="0"/>
        <v>0.34245699999999957</v>
      </c>
      <c r="D56" s="3">
        <v>55</v>
      </c>
      <c r="E56" s="3">
        <v>0.77395938298458689</v>
      </c>
      <c r="F56" s="3">
        <v>-1.7503186552509303E-2</v>
      </c>
      <c r="G56" s="3">
        <v>43741.675327692472</v>
      </c>
      <c r="H56" s="3">
        <v>0</v>
      </c>
      <c r="I56" s="108">
        <f>SQRT((1/COUNT($A$2:$A$1001))*(1+2*SUMSQ($E$2:E56)))</f>
        <v>0.29334900260435703</v>
      </c>
      <c r="J56" s="108">
        <f>-SQRT((1/COUNT($A$2:$A$1001))*(1+2*SUMSQ($E$2:E56)))</f>
        <v>-0.29334900260435703</v>
      </c>
      <c r="U56" s="3">
        <v>55</v>
      </c>
      <c r="V56" s="3">
        <v>2.3699278009920093E-2</v>
      </c>
      <c r="W56" s="3">
        <v>8.3530367989484537E-3</v>
      </c>
      <c r="X56" s="3">
        <v>59.695975264171402</v>
      </c>
      <c r="Y56" s="3">
        <v>0.30896724093721323</v>
      </c>
      <c r="Z56" s="108">
        <f>SQRT((1/COUNT($A$2:$A$1001))*(1+2*SUMSQ($V$2:V56)))</f>
        <v>3.3403735377549461E-2</v>
      </c>
      <c r="AA56" s="108">
        <f>-SQRT((1/COUNT($A$2:$A$1001))*(1+2*SUMSQ($V$2:V56)))</f>
        <v>-3.3403735377549461E-2</v>
      </c>
    </row>
    <row r="57" spans="1:27" x14ac:dyDescent="0.3">
      <c r="A57">
        <v>24.620934999999999</v>
      </c>
      <c r="B57">
        <f t="shared" si="0"/>
        <v>-7.2095999999998384E-2</v>
      </c>
      <c r="D57" s="3">
        <v>56</v>
      </c>
      <c r="E57" s="3">
        <v>0.77091164872254359</v>
      </c>
      <c r="F57" s="3">
        <v>-5.3017039452656345E-2</v>
      </c>
      <c r="G57" s="3">
        <v>44372.494585824235</v>
      </c>
      <c r="H57" s="3">
        <v>0</v>
      </c>
      <c r="I57" s="108">
        <f>SQRT((1/COUNT($A$2:$A$1001))*(1+2*SUMSQ($E$2:E57)))</f>
        <v>0.29536798551847709</v>
      </c>
      <c r="J57" s="108">
        <f>-SQRT((1/COUNT($A$2:$A$1001))*(1+2*SUMSQ($E$2:E57)))</f>
        <v>-0.29536798551847709</v>
      </c>
      <c r="U57" s="3">
        <v>56</v>
      </c>
      <c r="V57" s="3">
        <v>2.9348954921314299E-2</v>
      </c>
      <c r="W57" s="3">
        <v>1.7524633936219197E-2</v>
      </c>
      <c r="X57" s="3">
        <v>60.609400814131298</v>
      </c>
      <c r="Y57" s="3">
        <v>0.31321146323099397</v>
      </c>
      <c r="Z57" s="108">
        <f>SQRT((1/COUNT($A$2:$A$1001))*(1+2*SUMSQ($V$2:V57)))</f>
        <v>3.3429511804441543E-2</v>
      </c>
      <c r="AA57" s="108">
        <f>-SQRT((1/COUNT($A$2:$A$1001))*(1+2*SUMSQ($V$2:V57)))</f>
        <v>-3.3429511804441543E-2</v>
      </c>
    </row>
    <row r="58" spans="1:27" x14ac:dyDescent="0.3">
      <c r="A58">
        <v>24.548839000000001</v>
      </c>
      <c r="B58">
        <f t="shared" si="0"/>
        <v>-0.11715600000000137</v>
      </c>
      <c r="D58" s="3">
        <v>57</v>
      </c>
      <c r="E58" s="3">
        <v>0.76789223456077604</v>
      </c>
      <c r="F58" s="3">
        <v>7.1705647670420123E-3</v>
      </c>
      <c r="G58" s="3">
        <v>44999.045806255344</v>
      </c>
      <c r="H58" s="3">
        <v>0</v>
      </c>
      <c r="I58" s="108">
        <f>SQRT((1/COUNT($A$2:$A$1001))*(1+2*SUMSQ($E$2:E58)))</f>
        <v>0.29735763625143508</v>
      </c>
      <c r="J58" s="108">
        <f>-SQRT((1/COUNT($A$2:$A$1001))*(1+2*SUMSQ($E$2:E58)))</f>
        <v>-0.29735763625143508</v>
      </c>
      <c r="U58" s="3">
        <v>57</v>
      </c>
      <c r="V58" s="3">
        <v>1.9490777446508328E-2</v>
      </c>
      <c r="W58" s="3">
        <v>2.1256518099590446E-2</v>
      </c>
      <c r="X58" s="3">
        <v>61.012681096062202</v>
      </c>
      <c r="Y58" s="3">
        <v>0.33378621810701736</v>
      </c>
      <c r="Z58" s="108">
        <f>SQRT((1/COUNT($A$2:$A$1001))*(1+2*SUMSQ($V$2:V58)))</f>
        <v>3.3440873796810912E-2</v>
      </c>
      <c r="AA58" s="108">
        <f>-SQRT((1/COUNT($A$2:$A$1001))*(1+2*SUMSQ($V$2:V58)))</f>
        <v>-3.3440873796810912E-2</v>
      </c>
    </row>
    <row r="59" spans="1:27" x14ac:dyDescent="0.3">
      <c r="A59">
        <v>24.431683</v>
      </c>
      <c r="B59">
        <f t="shared" si="0"/>
        <v>-0.27036299999999969</v>
      </c>
      <c r="D59" s="3">
        <v>58</v>
      </c>
      <c r="E59" s="3">
        <v>0.76472636096680424</v>
      </c>
      <c r="F59" s="3">
        <v>-2.1393289962009399E-2</v>
      </c>
      <c r="G59" s="3">
        <v>45621.101029155398</v>
      </c>
      <c r="H59" s="3">
        <v>0</v>
      </c>
      <c r="I59" s="108">
        <f>SQRT((1/COUNT($A$2:$A$1001))*(1+2*SUMSQ($E$2:E59)))</f>
        <v>0.29931785220957979</v>
      </c>
      <c r="J59" s="108">
        <f>-SQRT((1/COUNT($A$2:$A$1001))*(1+2*SUMSQ($E$2:E59)))</f>
        <v>-0.29931785220957979</v>
      </c>
      <c r="U59" s="3">
        <v>58</v>
      </c>
      <c r="V59" s="3">
        <v>-3.595255374737355E-2</v>
      </c>
      <c r="W59" s="3">
        <v>-3.094760999504232E-2</v>
      </c>
      <c r="X59" s="3">
        <v>62.386310031632512</v>
      </c>
      <c r="Y59" s="3">
        <v>0.32312003398630601</v>
      </c>
      <c r="Z59" s="108">
        <f>SQRT((1/COUNT($A$2:$A$1001))*(1+2*SUMSQ($V$2:V59)))</f>
        <v>3.3479504365150785E-2</v>
      </c>
      <c r="AA59" s="108">
        <f>-SQRT((1/COUNT($A$2:$A$1001))*(1+2*SUMSQ($V$2:V59)))</f>
        <v>-3.3479504365150785E-2</v>
      </c>
    </row>
    <row r="60" spans="1:27" x14ac:dyDescent="0.3">
      <c r="A60">
        <v>24.16132</v>
      </c>
      <c r="B60">
        <f t="shared" si="0"/>
        <v>0.26135000000000019</v>
      </c>
      <c r="D60" s="3">
        <v>59</v>
      </c>
      <c r="E60" s="3">
        <v>0.7618829226415661</v>
      </c>
      <c r="F60" s="3">
        <v>3.5884270935114058E-2</v>
      </c>
      <c r="G60" s="3">
        <v>46239.19509821861</v>
      </c>
      <c r="H60" s="3">
        <v>0</v>
      </c>
      <c r="I60" s="108">
        <f>SQRT((1/COUNT($A$2:$A$1001))*(1+2*SUMSQ($E$2:E60)))</f>
        <v>0.3012509051056636</v>
      </c>
      <c r="J60" s="108">
        <f>-SQRT((1/COUNT($A$2:$A$1001))*(1+2*SUMSQ($E$2:E60)))</f>
        <v>-0.3012509051056636</v>
      </c>
      <c r="U60" s="3">
        <v>59</v>
      </c>
      <c r="V60" s="3">
        <v>2.6942278390943729E-2</v>
      </c>
      <c r="W60" s="3">
        <v>2.6274111687631267E-2</v>
      </c>
      <c r="X60" s="3">
        <v>63.158528796535435</v>
      </c>
      <c r="Y60" s="3">
        <v>0.33168999704533358</v>
      </c>
      <c r="Z60" s="108">
        <f>SQRT((1/COUNT($A$2:$A$1001))*(1+2*SUMSQ($V$2:V60)))</f>
        <v>3.3501178863824192E-2</v>
      </c>
      <c r="AA60" s="108">
        <f>-SQRT((1/COUNT($A$2:$A$1001))*(1+2*SUMSQ($V$2:V60)))</f>
        <v>-3.3501178863824192E-2</v>
      </c>
    </row>
    <row r="61" spans="1:27" x14ac:dyDescent="0.3">
      <c r="A61">
        <v>24.42267</v>
      </c>
      <c r="B61">
        <f t="shared" si="0"/>
        <v>0.41455399999999898</v>
      </c>
      <c r="D61" s="3">
        <v>60</v>
      </c>
      <c r="E61" s="3">
        <v>0.75893735141577634</v>
      </c>
      <c r="F61" s="3">
        <v>-1.7444381813751894E-2</v>
      </c>
      <c r="G61" s="3">
        <v>46853.171561176845</v>
      </c>
      <c r="H61" s="3">
        <v>0</v>
      </c>
      <c r="I61" s="108">
        <f>SQRT((1/COUNT($A$2:$A$1001))*(1+2*SUMSQ($E$2:E61)))</f>
        <v>0.30315685648477347</v>
      </c>
      <c r="J61" s="108">
        <f>-SQRT((1/COUNT($A$2:$A$1001))*(1+2*SUMSQ($E$2:E61)))</f>
        <v>-0.30315685648477347</v>
      </c>
      <c r="U61" s="3">
        <v>60</v>
      </c>
      <c r="V61" s="3">
        <v>1.2587256835913149E-2</v>
      </c>
      <c r="W61" s="3">
        <v>4.4409676270740928E-3</v>
      </c>
      <c r="X61" s="3">
        <v>63.327260294101158</v>
      </c>
      <c r="Y61" s="3">
        <v>0.35982486786384116</v>
      </c>
      <c r="Z61" s="108">
        <f>SQRT((1/COUNT($A$2:$A$1001))*(1+2*SUMSQ($V$2:V61)))</f>
        <v>3.3505907887046535E-2</v>
      </c>
      <c r="AA61" s="108">
        <f>-SQRT((1/COUNT($A$2:$A$1001))*(1+2*SUMSQ($V$2:V61)))</f>
        <v>-3.3505907887046535E-2</v>
      </c>
    </row>
    <row r="62" spans="1:27" x14ac:dyDescent="0.3">
      <c r="A62">
        <v>24.837223999999999</v>
      </c>
      <c r="B62">
        <f t="shared" si="0"/>
        <v>-0.2253009999999982</v>
      </c>
      <c r="D62" s="3">
        <v>61</v>
      </c>
      <c r="E62" s="3">
        <v>0.75593416403661406</v>
      </c>
      <c r="F62" s="3">
        <v>-8.2132854764683672E-3</v>
      </c>
      <c r="G62" s="3">
        <v>47462.94720897072</v>
      </c>
      <c r="H62" s="3">
        <v>0</v>
      </c>
      <c r="I62" s="108">
        <f>SQRT((1/COUNT($A$2:$A$1001))*(1+2*SUMSQ($E$2:E62)))</f>
        <v>0.30503598567127294</v>
      </c>
      <c r="J62" s="108">
        <f>-SQRT((1/COUNT($A$2:$A$1001))*(1+2*SUMSQ($E$2:E62)))</f>
        <v>-0.30503598567127294</v>
      </c>
      <c r="U62" s="3">
        <v>61</v>
      </c>
      <c r="V62" s="3">
        <v>-0.12563399013241053</v>
      </c>
      <c r="W62" s="3">
        <v>-0.11559860663070595</v>
      </c>
      <c r="X62" s="3">
        <v>80.154428409976589</v>
      </c>
      <c r="Y62" s="3">
        <v>5.060795093172947E-2</v>
      </c>
      <c r="Z62" s="108">
        <f>SQRT((1/COUNT($A$2:$A$1001))*(1+2*SUMSQ($V$2:V62)))</f>
        <v>3.3973720171456473E-2</v>
      </c>
      <c r="AA62" s="108">
        <f>-SQRT((1/COUNT($A$2:$A$1001))*(1+2*SUMSQ($V$2:V62)))</f>
        <v>-3.3973720171456473E-2</v>
      </c>
    </row>
    <row r="63" spans="1:27" x14ac:dyDescent="0.3">
      <c r="A63">
        <v>24.611923000000001</v>
      </c>
      <c r="B63">
        <f t="shared" si="0"/>
        <v>0.3334469999999996</v>
      </c>
      <c r="D63" s="3">
        <v>62</v>
      </c>
      <c r="E63" s="3">
        <v>0.75356802834981462</v>
      </c>
      <c r="F63" s="3">
        <v>6.5096670348383331E-2</v>
      </c>
      <c r="G63" s="3">
        <v>48069.557553211365</v>
      </c>
      <c r="H63" s="3">
        <v>0</v>
      </c>
      <c r="I63" s="108">
        <f>SQRT((1/COUNT($A$2:$A$1001))*(1+2*SUMSQ($E$2:E63)))</f>
        <v>0.30689197138593749</v>
      </c>
      <c r="J63" s="108">
        <f>-SQRT((1/COUNT($A$2:$A$1001))*(1+2*SUMSQ($E$2:E63)))</f>
        <v>-0.30689197138593749</v>
      </c>
      <c r="U63" s="3">
        <v>62</v>
      </c>
      <c r="V63" s="3">
        <v>-3.5118677725710569E-2</v>
      </c>
      <c r="W63" s="3">
        <v>-1.935448230031794E-2</v>
      </c>
      <c r="X63" s="3">
        <v>81.47067205125812</v>
      </c>
      <c r="Y63" s="3">
        <v>4.9310608101590124E-2</v>
      </c>
      <c r="Z63" s="108">
        <f>SQRT((1/COUNT($A$2:$A$1001))*(1+2*SUMSQ($V$2:V63)))</f>
        <v>3.4010003018800701E-2</v>
      </c>
      <c r="AA63" s="108">
        <f>-SQRT((1/COUNT($A$2:$A$1001))*(1+2*SUMSQ($V$2:V63)))</f>
        <v>-3.4010003018800701E-2</v>
      </c>
    </row>
    <row r="64" spans="1:27" x14ac:dyDescent="0.3">
      <c r="A64">
        <v>24.94537</v>
      </c>
      <c r="B64">
        <f t="shared" si="0"/>
        <v>-0.20727700000000127</v>
      </c>
      <c r="D64" s="3">
        <v>63</v>
      </c>
      <c r="E64" s="3">
        <v>0.75136268513099191</v>
      </c>
      <c r="F64" s="3">
        <v>9.2011295329588513E-3</v>
      </c>
      <c r="G64" s="3">
        <v>48673.266172609947</v>
      </c>
      <c r="H64" s="3">
        <v>0</v>
      </c>
      <c r="I64" s="108">
        <f>SQRT((1/COUNT($A$2:$A$1001))*(1+2*SUMSQ($E$2:E64)))</f>
        <v>0.30872604987328423</v>
      </c>
      <c r="J64" s="108">
        <f>-SQRT((1/COUNT($A$2:$A$1001))*(1+2*SUMSQ($E$2:E64)))</f>
        <v>-0.30872604987328423</v>
      </c>
      <c r="U64" s="3">
        <v>63</v>
      </c>
      <c r="V64" s="3">
        <v>-6.2170193209110408E-2</v>
      </c>
      <c r="W64" s="3">
        <v>-6.0307376360898772E-2</v>
      </c>
      <c r="X64" s="3">
        <v>85.60008343857136</v>
      </c>
      <c r="Y64" s="3">
        <v>3.0676833489667998E-2</v>
      </c>
      <c r="Z64" s="108">
        <f>SQRT((1/COUNT($A$2:$A$1001))*(1+2*SUMSQ($V$2:V64)))</f>
        <v>3.4123460715263766E-2</v>
      </c>
      <c r="AA64" s="108">
        <f>-SQRT((1/COUNT($A$2:$A$1001))*(1+2*SUMSQ($V$2:V64)))</f>
        <v>-3.4123460715263766E-2</v>
      </c>
    </row>
    <row r="65" spans="1:27" x14ac:dyDescent="0.3">
      <c r="A65">
        <v>24.738092999999999</v>
      </c>
      <c r="B65">
        <f t="shared" si="0"/>
        <v>-0.35147199999999756</v>
      </c>
      <c r="D65" s="3">
        <v>64</v>
      </c>
      <c r="E65" s="3">
        <v>0.7493316783056666</v>
      </c>
      <c r="F65" s="3">
        <v>1.4598318939958655E-2</v>
      </c>
      <c r="G65" s="3">
        <v>49274.356941884107</v>
      </c>
      <c r="H65" s="3">
        <v>0</v>
      </c>
      <c r="I65" s="108">
        <f>SQRT((1/COUNT($A$2:$A$1001))*(1+2*SUMSQ($E$2:E65)))</f>
        <v>0.31053948186758212</v>
      </c>
      <c r="J65" s="108">
        <f>-SQRT((1/COUNT($A$2:$A$1001))*(1+2*SUMSQ($E$2:E65)))</f>
        <v>-0.31053948186758212</v>
      </c>
      <c r="U65" s="3">
        <v>64</v>
      </c>
      <c r="V65" s="3">
        <v>-8.2730949474262312E-3</v>
      </c>
      <c r="W65" s="3">
        <v>-1.376174875916787E-2</v>
      </c>
      <c r="X65" s="3">
        <v>85.673285611368172</v>
      </c>
      <c r="Y65" s="3">
        <v>3.6599799159712947E-2</v>
      </c>
      <c r="Z65" s="108">
        <f>SQRT((1/COUNT($A$2:$A$1001))*(1+2*SUMSQ($V$2:V65)))</f>
        <v>3.4125466434704856E-2</v>
      </c>
      <c r="AA65" s="108">
        <f>-SQRT((1/COUNT($A$2:$A$1001))*(1+2*SUMSQ($V$2:V65)))</f>
        <v>-3.4125466434704856E-2</v>
      </c>
    </row>
    <row r="66" spans="1:27" x14ac:dyDescent="0.3">
      <c r="A66">
        <v>24.386621000000002</v>
      </c>
      <c r="B66">
        <f t="shared" si="0"/>
        <v>-0.18024000000000129</v>
      </c>
      <c r="D66" s="3">
        <v>65</v>
      </c>
      <c r="E66" s="3">
        <v>0.7470281016938779</v>
      </c>
      <c r="F66" s="3">
        <v>-3.0619519582384711E-2</v>
      </c>
      <c r="G66" s="3">
        <v>49872.396606792987</v>
      </c>
      <c r="H66" s="3">
        <v>0</v>
      </c>
      <c r="I66" s="108">
        <f>SQRT((1/COUNT($A$2:$A$1001))*(1+2*SUMSQ($E$2:E66)))</f>
        <v>0.31233134931996032</v>
      </c>
      <c r="J66" s="108">
        <f>-SQRT((1/COUNT($A$2:$A$1001))*(1+2*SUMSQ($E$2:E66)))</f>
        <v>-0.31233134931996032</v>
      </c>
      <c r="U66" s="3">
        <v>65</v>
      </c>
      <c r="V66" s="3">
        <v>-1.8019696214915865E-2</v>
      </c>
      <c r="W66" s="3">
        <v>-2.6247961120968482E-2</v>
      </c>
      <c r="X66" s="3">
        <v>86.020939922897526</v>
      </c>
      <c r="Y66" s="3">
        <v>4.1574169912360598E-2</v>
      </c>
      <c r="Z66" s="108">
        <f>SQRT((1/COUNT($A$2:$A$1001))*(1+2*SUMSQ($V$2:V66)))</f>
        <v>3.4134980273753245E-2</v>
      </c>
      <c r="AA66" s="108">
        <f>-SQRT((1/COUNT($A$2:$A$1001))*(1+2*SUMSQ($V$2:V66)))</f>
        <v>-3.4134980273753245E-2</v>
      </c>
    </row>
    <row r="67" spans="1:27" x14ac:dyDescent="0.3">
      <c r="A67">
        <v>24.206381</v>
      </c>
      <c r="B67">
        <f t="shared" ref="B67:B130" si="1">A68-A67</f>
        <v>9.0119999999998868E-2</v>
      </c>
      <c r="D67" s="3">
        <v>66</v>
      </c>
      <c r="E67" s="3">
        <v>0.74474296686714636</v>
      </c>
      <c r="F67" s="3">
        <v>1.7658191101602135E-3</v>
      </c>
      <c r="G67" s="3">
        <v>50467.41948781169</v>
      </c>
      <c r="H67" s="3">
        <v>0</v>
      </c>
      <c r="I67" s="108">
        <f>SQRT((1/COUNT($A$2:$A$1001))*(1+2*SUMSQ($E$2:E67)))</f>
        <v>0.31410214252918306</v>
      </c>
      <c r="J67" s="108">
        <f>-SQRT((1/COUNT($A$2:$A$1001))*(1+2*SUMSQ($E$2:E67)))</f>
        <v>-0.31410214252918306</v>
      </c>
      <c r="U67" s="3">
        <v>66</v>
      </c>
      <c r="V67" s="3">
        <v>5.3718000514066701E-2</v>
      </c>
      <c r="W67" s="3">
        <v>5.4110201414430063E-2</v>
      </c>
      <c r="X67" s="3">
        <v>89.113780966419156</v>
      </c>
      <c r="Y67" s="3">
        <v>3.0588638585151429E-2</v>
      </c>
      <c r="Z67" s="108">
        <f>SQRT((1/COUNT($A$2:$A$1001))*(1+2*SUMSQ($V$2:V67)))</f>
        <v>3.4219411529831746E-2</v>
      </c>
      <c r="AA67" s="108">
        <f>-SQRT((1/COUNT($A$2:$A$1001))*(1+2*SUMSQ($V$2:V67)))</f>
        <v>-3.4219411529831746E-2</v>
      </c>
    </row>
    <row r="68" spans="1:27" x14ac:dyDescent="0.3">
      <c r="A68">
        <v>24.296500999999999</v>
      </c>
      <c r="B68">
        <f t="shared" si="1"/>
        <v>-0.36949500000000057</v>
      </c>
      <c r="D68" s="3">
        <v>67</v>
      </c>
      <c r="E68" s="3">
        <v>0.74214875905601074</v>
      </c>
      <c r="F68" s="3">
        <v>-3.0561011964689355E-2</v>
      </c>
      <c r="G68" s="3">
        <v>51058.937547971946</v>
      </c>
      <c r="H68" s="3">
        <v>0</v>
      </c>
      <c r="I68" s="108">
        <f>SQRT((1/COUNT($A$2:$A$1001))*(1+2*SUMSQ($E$2:E68)))</f>
        <v>0.31585079626709822</v>
      </c>
      <c r="J68" s="108">
        <f>-SQRT((1/COUNT($A$2:$A$1001))*(1+2*SUMSQ($E$2:E68)))</f>
        <v>-0.31585079626709822</v>
      </c>
      <c r="U68" s="3">
        <v>67</v>
      </c>
      <c r="V68" s="3">
        <v>4.2457748270034977E-2</v>
      </c>
      <c r="W68" s="3">
        <v>1.8146257461625737E-2</v>
      </c>
      <c r="X68" s="3">
        <v>91.047963998072888</v>
      </c>
      <c r="Y68" s="3">
        <v>2.700420857297477E-2</v>
      </c>
      <c r="Z68" s="108">
        <f>SQRT((1/COUNT($A$2:$A$1001))*(1+2*SUMSQ($V$2:V68)))</f>
        <v>3.427205051093829E-2</v>
      </c>
      <c r="AA68" s="108">
        <f>-SQRT((1/COUNT($A$2:$A$1001))*(1+2*SUMSQ($V$2:V68)))</f>
        <v>-3.427205051093829E-2</v>
      </c>
    </row>
    <row r="69" spans="1:27" x14ac:dyDescent="0.3">
      <c r="A69">
        <v>23.927005999999999</v>
      </c>
      <c r="B69">
        <f t="shared" si="1"/>
        <v>0.14419300000000135</v>
      </c>
      <c r="D69" s="3">
        <v>68</v>
      </c>
      <c r="E69" s="3">
        <v>0.73930147180902528</v>
      </c>
      <c r="F69" s="3">
        <v>-3.0688310936603316E-2</v>
      </c>
      <c r="G69" s="3">
        <v>51646.55535864945</v>
      </c>
      <c r="H69" s="3">
        <v>0</v>
      </c>
      <c r="I69" s="108">
        <f>SQRT((1/COUNT($A$2:$A$1001))*(1+2*SUMSQ($E$2:E69)))</f>
        <v>0.31757654012064235</v>
      </c>
      <c r="J69" s="108">
        <f>-SQRT((1/COUNT($A$2:$A$1001))*(1+2*SUMSQ($E$2:E69)))</f>
        <v>-0.31757654012064235</v>
      </c>
      <c r="U69" s="3">
        <v>68</v>
      </c>
      <c r="V69" s="3">
        <v>-6.2995535199007274E-2</v>
      </c>
      <c r="W69" s="3">
        <v>-7.7157194329427525E-2</v>
      </c>
      <c r="X69" s="3">
        <v>95.310513392886961</v>
      </c>
      <c r="Y69" s="3">
        <v>1.6115749397844319E-2</v>
      </c>
      <c r="Z69" s="108">
        <f>SQRT((1/COUNT($A$2:$A$1001))*(1+2*SUMSQ($V$2:V69)))</f>
        <v>3.4387647798800137E-2</v>
      </c>
      <c r="AA69" s="108">
        <f>-SQRT((1/COUNT($A$2:$A$1001))*(1+2*SUMSQ($V$2:V69)))</f>
        <v>-3.4387647798800137E-2</v>
      </c>
    </row>
    <row r="70" spans="1:27" x14ac:dyDescent="0.3">
      <c r="A70">
        <v>24.071199</v>
      </c>
      <c r="B70">
        <f t="shared" si="1"/>
        <v>0.82009899999999902</v>
      </c>
      <c r="D70" s="3">
        <v>69</v>
      </c>
      <c r="E70" s="3">
        <v>0.73673027693103066</v>
      </c>
      <c r="F70" s="3">
        <v>3.5417448426935158E-2</v>
      </c>
      <c r="G70" s="3">
        <v>52230.719745275404</v>
      </c>
      <c r="H70" s="3">
        <v>0</v>
      </c>
      <c r="I70" s="108">
        <f>SQRT((1/COUNT($A$2:$A$1001))*(1+2*SUMSQ($E$2:E70)))</f>
        <v>0.31928107027647551</v>
      </c>
      <c r="J70" s="108">
        <f>-SQRT((1/COUNT($A$2:$A$1001))*(1+2*SUMSQ($E$2:E70)))</f>
        <v>-0.31928107027647551</v>
      </c>
      <c r="U70" s="3">
        <v>69</v>
      </c>
      <c r="V70" s="3">
        <v>2.828960184008256E-2</v>
      </c>
      <c r="W70" s="3">
        <v>8.0524033562164154E-3</v>
      </c>
      <c r="X70" s="3">
        <v>96.171051857369577</v>
      </c>
      <c r="Y70" s="3">
        <v>1.7025116281698508E-2</v>
      </c>
      <c r="Z70" s="108">
        <f>SQRT((1/COUNT($A$2:$A$1001))*(1+2*SUMSQ($V$2:V70)))</f>
        <v>3.4410912866107819E-2</v>
      </c>
      <c r="AA70" s="108">
        <f>-SQRT((1/COUNT($A$2:$A$1001))*(1+2*SUMSQ($V$2:V70)))</f>
        <v>-3.4410912866107819E-2</v>
      </c>
    </row>
    <row r="71" spans="1:27" x14ac:dyDescent="0.3">
      <c r="A71">
        <v>24.891297999999999</v>
      </c>
      <c r="B71">
        <f t="shared" si="1"/>
        <v>-0.3334469999999996</v>
      </c>
      <c r="D71" s="3">
        <v>70</v>
      </c>
      <c r="E71" s="3">
        <v>0.73419965764845974</v>
      </c>
      <c r="F71" s="3">
        <v>7.7270302027756055E-3</v>
      </c>
      <c r="G71" s="3">
        <v>52811.501719001964</v>
      </c>
      <c r="H71" s="3">
        <v>0</v>
      </c>
      <c r="I71" s="108">
        <f>SQRT((1/COUNT($A$2:$A$1001))*(1+2*SUMSQ($E$2:E71)))</f>
        <v>0.32096495153127536</v>
      </c>
      <c r="J71" s="108">
        <f>-SQRT((1/COUNT($A$2:$A$1001))*(1+2*SUMSQ($E$2:E71)))</f>
        <v>-0.32096495153127536</v>
      </c>
      <c r="U71" s="3">
        <v>70</v>
      </c>
      <c r="V71" s="3">
        <v>-7.0912280397351707E-3</v>
      </c>
      <c r="W71" s="3">
        <v>-2.2149535440232428E-2</v>
      </c>
      <c r="X71" s="3">
        <v>96.225180452446011</v>
      </c>
      <c r="Y71" s="3">
        <v>2.0544337585586821E-2</v>
      </c>
      <c r="Z71" s="108">
        <f>SQRT((1/COUNT($A$2:$A$1001))*(1+2*SUMSQ($V$2:V71)))</f>
        <v>3.4412374159727595E-2</v>
      </c>
      <c r="AA71" s="108">
        <f>-SQRT((1/COUNT($A$2:$A$1001))*(1+2*SUMSQ($V$2:V71)))</f>
        <v>-3.4412374159727595E-2</v>
      </c>
    </row>
    <row r="72" spans="1:27" x14ac:dyDescent="0.3">
      <c r="A72">
        <v>24.557850999999999</v>
      </c>
      <c r="B72">
        <f t="shared" si="1"/>
        <v>-0.45961499999999944</v>
      </c>
      <c r="D72" s="3">
        <v>71</v>
      </c>
      <c r="E72" s="3">
        <v>0.73151607448715461</v>
      </c>
      <c r="F72" s="3">
        <v>-2.0665731074930898E-2</v>
      </c>
      <c r="G72" s="3">
        <v>53388.666410893849</v>
      </c>
      <c r="H72" s="3">
        <v>0</v>
      </c>
      <c r="I72" s="108">
        <f>SQRT((1/COUNT($A$2:$A$1001))*(1+2*SUMSQ($E$2:E72)))</f>
        <v>0.32262785317752735</v>
      </c>
      <c r="J72" s="108">
        <f>-SQRT((1/COUNT($A$2:$A$1001))*(1+2*SUMSQ($E$2:E72)))</f>
        <v>-0.32262785317752735</v>
      </c>
      <c r="U72" s="3">
        <v>71</v>
      </c>
      <c r="V72" s="3">
        <v>-3.3443170288348867E-2</v>
      </c>
      <c r="W72" s="3">
        <v>-2.7851050300149539E-2</v>
      </c>
      <c r="X72" s="3">
        <v>97.430400840904923</v>
      </c>
      <c r="Y72" s="3">
        <v>2.0434094063332423E-2</v>
      </c>
      <c r="Z72" s="108">
        <f>SQRT((1/COUNT($A$2:$A$1001))*(1+2*SUMSQ($V$2:V72)))</f>
        <v>3.4444860089525096E-2</v>
      </c>
      <c r="AA72" s="108">
        <f>-SQRT((1/COUNT($A$2:$A$1001))*(1+2*SUMSQ($V$2:V72)))</f>
        <v>-3.4444860089525096E-2</v>
      </c>
    </row>
    <row r="73" spans="1:27" x14ac:dyDescent="0.3">
      <c r="A73">
        <v>24.098236</v>
      </c>
      <c r="B73">
        <f t="shared" si="1"/>
        <v>-4.5059999999999434E-2</v>
      </c>
      <c r="D73" s="3">
        <v>72</v>
      </c>
      <c r="E73" s="3">
        <v>0.7288369628168756</v>
      </c>
      <c r="F73" s="3">
        <v>-7.6760785504203675E-3</v>
      </c>
      <c r="G73" s="3">
        <v>53962.228614562882</v>
      </c>
      <c r="H73" s="3">
        <v>0</v>
      </c>
      <c r="I73" s="108">
        <f>SQRT((1/COUNT($A$2:$A$1001))*(1+2*SUMSQ($E$2:E73)))</f>
        <v>0.32427016249213614</v>
      </c>
      <c r="J73" s="108">
        <f>-SQRT((1/COUNT($A$2:$A$1001))*(1+2*SUMSQ($E$2:E73)))</f>
        <v>-0.32427016249213614</v>
      </c>
      <c r="U73" s="3">
        <v>72</v>
      </c>
      <c r="V73" s="3">
        <v>-3.6435749920815608E-2</v>
      </c>
      <c r="W73" s="3">
        <v>-3.3658295028315792E-2</v>
      </c>
      <c r="X73" s="3">
        <v>98.862507145897737</v>
      </c>
      <c r="Y73" s="3">
        <v>1.9580123828432171E-2</v>
      </c>
      <c r="Z73" s="108">
        <f>SQRT((1/COUNT($A$2:$A$1001))*(1+2*SUMSQ($V$2:V73)))</f>
        <v>3.4483380262548845E-2</v>
      </c>
      <c r="AA73" s="108">
        <f>-SQRT((1/COUNT($A$2:$A$1001))*(1+2*SUMSQ($V$2:V73)))</f>
        <v>-3.4483380262548845E-2</v>
      </c>
    </row>
    <row r="74" spans="1:27" x14ac:dyDescent="0.3">
      <c r="A74">
        <v>24.053176000000001</v>
      </c>
      <c r="B74">
        <f t="shared" si="1"/>
        <v>-0.12617000000000189</v>
      </c>
      <c r="D74" s="3">
        <v>73</v>
      </c>
      <c r="E74" s="3">
        <v>0.72627125237928769</v>
      </c>
      <c r="F74" s="3">
        <v>6.4889280951075717E-3</v>
      </c>
      <c r="G74" s="3">
        <v>54532.374107439515</v>
      </c>
      <c r="H74" s="3">
        <v>0</v>
      </c>
      <c r="I74" s="108">
        <f>SQRT((1/COUNT($A$2:$A$1001))*(1+2*SUMSQ($E$2:E74)))</f>
        <v>0.3258927402486001</v>
      </c>
      <c r="J74" s="108">
        <f>-SQRT((1/COUNT($A$2:$A$1001))*(1+2*SUMSQ($E$2:E74)))</f>
        <v>-0.3258927402486001</v>
      </c>
      <c r="U74" s="3">
        <v>73</v>
      </c>
      <c r="V74" s="3">
        <v>6.6561046262208975E-2</v>
      </c>
      <c r="W74" s="3">
        <v>6.6256042632691442E-2</v>
      </c>
      <c r="X74" s="3">
        <v>103.64692231776279</v>
      </c>
      <c r="Y74" s="3">
        <v>1.0652464034773193E-2</v>
      </c>
      <c r="Z74" s="108">
        <f>SQRT((1/COUNT($A$2:$A$1001))*(1+2*SUMSQ($V$2:V74)))</f>
        <v>3.461162030432241E-2</v>
      </c>
      <c r="AA74" s="108">
        <f>-SQRT((1/COUNT($A$2:$A$1001))*(1+2*SUMSQ($V$2:V74)))</f>
        <v>-3.461162030432241E-2</v>
      </c>
    </row>
    <row r="75" spans="1:27" x14ac:dyDescent="0.3">
      <c r="A75">
        <v>23.927005999999999</v>
      </c>
      <c r="B75">
        <f t="shared" si="1"/>
        <v>0.13518300000000139</v>
      </c>
      <c r="D75" s="3">
        <v>74</v>
      </c>
      <c r="E75" s="3">
        <v>0.72351979810872458</v>
      </c>
      <c r="F75" s="3">
        <v>-2.0632967302564597E-2</v>
      </c>
      <c r="G75" s="3">
        <v>55098.818880713596</v>
      </c>
      <c r="H75" s="3">
        <v>0</v>
      </c>
      <c r="I75" s="108">
        <f>SQRT((1/COUNT($A$2:$A$1001))*(1+2*SUMSQ($E$2:E75)))</f>
        <v>0.32749509911333347</v>
      </c>
      <c r="J75" s="108">
        <f>-SQRT((1/COUNT($A$2:$A$1001))*(1+2*SUMSQ($E$2:E75)))</f>
        <v>-0.32749509911333347</v>
      </c>
      <c r="U75" s="3">
        <v>74</v>
      </c>
      <c r="V75" s="3">
        <v>2.5276551877466989E-2</v>
      </c>
      <c r="W75" s="3">
        <v>1.9883624330364797E-2</v>
      </c>
      <c r="X75" s="3">
        <v>104.337628734963</v>
      </c>
      <c r="Y75" s="3">
        <v>1.1608351175315699E-2</v>
      </c>
      <c r="Z75" s="108">
        <f>SQRT((1/COUNT($A$2:$A$1001))*(1+2*SUMSQ($V$2:V75)))</f>
        <v>3.4630074620771632E-2</v>
      </c>
      <c r="AA75" s="108">
        <f>-SQRT((1/COUNT($A$2:$A$1001))*(1+2*SUMSQ($V$2:V75)))</f>
        <v>-3.4630074620771632E-2</v>
      </c>
    </row>
    <row r="76" spans="1:27" x14ac:dyDescent="0.3">
      <c r="A76">
        <v>24.062189</v>
      </c>
      <c r="B76">
        <f t="shared" si="1"/>
        <v>-0.21629100000000179</v>
      </c>
      <c r="D76" s="3">
        <v>75</v>
      </c>
      <c r="E76" s="3">
        <v>0.72074846232745182</v>
      </c>
      <c r="F76" s="3">
        <v>2.3933983533802414E-3</v>
      </c>
      <c r="G76" s="3">
        <v>55661.540288972275</v>
      </c>
      <c r="H76" s="3">
        <v>0</v>
      </c>
      <c r="I76" s="108">
        <f>SQRT((1/COUNT($A$2:$A$1001))*(1+2*SUMSQ($E$2:E76)))</f>
        <v>0.32907749335855058</v>
      </c>
      <c r="J76" s="108">
        <f>-SQRT((1/COUNT($A$2:$A$1001))*(1+2*SUMSQ($E$2:E76)))</f>
        <v>-0.32907749335855058</v>
      </c>
      <c r="U76" s="3">
        <v>75</v>
      </c>
      <c r="V76" s="3">
        <v>-6.7630941909234979E-2</v>
      </c>
      <c r="W76" s="3">
        <v>-6.4888048981457905E-2</v>
      </c>
      <c r="X76" s="3">
        <v>109.2877799574587</v>
      </c>
      <c r="Y76" s="3">
        <v>5.9951528268215376E-3</v>
      </c>
      <c r="Z76" s="108">
        <f>SQRT((1/COUNT($A$2:$A$1001))*(1+2*SUMSQ($V$2:V76)))</f>
        <v>3.476190381505697E-2</v>
      </c>
      <c r="AA76" s="108">
        <f>-SQRT((1/COUNT($A$2:$A$1001))*(1+2*SUMSQ($V$2:V76)))</f>
        <v>-3.476190381505697E-2</v>
      </c>
    </row>
    <row r="77" spans="1:27" x14ac:dyDescent="0.3">
      <c r="A77">
        <v>23.845897999999998</v>
      </c>
      <c r="B77">
        <f t="shared" si="1"/>
        <v>0.33344700000000316</v>
      </c>
      <c r="D77" s="3">
        <v>76</v>
      </c>
      <c r="E77" s="3">
        <v>0.71818794905566963</v>
      </c>
      <c r="F77" s="3">
        <v>2.0929546260469167E-2</v>
      </c>
      <c r="G77" s="3">
        <v>56220.875265194278</v>
      </c>
      <c r="H77" s="3">
        <v>0</v>
      </c>
      <c r="I77" s="108">
        <f>SQRT((1/COUNT($A$2:$A$1001))*(1+2*SUMSQ($E$2:E77)))</f>
        <v>0.33064117180938685</v>
      </c>
      <c r="J77" s="108">
        <f>-SQRT((1/COUNT($A$2:$A$1001))*(1+2*SUMSQ($E$2:E77)))</f>
        <v>-0.33064117180938685</v>
      </c>
      <c r="U77" s="3">
        <v>76</v>
      </c>
      <c r="V77" s="3">
        <v>6.6241039077945776E-2</v>
      </c>
      <c r="W77" s="3">
        <v>3.1470183486068323E-2</v>
      </c>
      <c r="X77" s="3">
        <v>114.04170289380829</v>
      </c>
      <c r="Y77" s="3">
        <v>3.1175188650980007E-3</v>
      </c>
      <c r="Z77" s="108">
        <f>SQRT((1/COUNT($A$2:$A$1001))*(1+2*SUMSQ($V$2:V77)))</f>
        <v>3.4887902020091781E-2</v>
      </c>
      <c r="AA77" s="108">
        <f>-SQRT((1/COUNT($A$2:$A$1001))*(1+2*SUMSQ($V$2:V77)))</f>
        <v>-3.4887902020091781E-2</v>
      </c>
    </row>
    <row r="78" spans="1:27" x14ac:dyDescent="0.3">
      <c r="A78">
        <v>24.179345000000001</v>
      </c>
      <c r="B78">
        <f t="shared" si="1"/>
        <v>5.4070999999996872E-2</v>
      </c>
      <c r="D78" s="3">
        <v>77</v>
      </c>
      <c r="E78" s="3">
        <v>0.71547553172101597</v>
      </c>
      <c r="F78" s="3">
        <v>-2.2055848674736485E-3</v>
      </c>
      <c r="G78" s="3">
        <v>56776.594709359444</v>
      </c>
      <c r="H78" s="3">
        <v>0</v>
      </c>
      <c r="I78" s="108">
        <f>SQRT((1/COUNT($A$2:$A$1001))*(1+2*SUMSQ($E$2:E78)))</f>
        <v>0.33218578381452063</v>
      </c>
      <c r="J78" s="108">
        <f>-SQRT((1/COUNT($A$2:$A$1001))*(1+2*SUMSQ($E$2:E78)))</f>
        <v>-0.33218578381452063</v>
      </c>
      <c r="U78" s="3">
        <v>77</v>
      </c>
      <c r="V78" s="3">
        <v>6.9759542421935786E-2</v>
      </c>
      <c r="W78" s="3">
        <v>5.1233323681659969E-2</v>
      </c>
      <c r="X78" s="3">
        <v>119.31978195294505</v>
      </c>
      <c r="Y78" s="3">
        <v>1.4265774059557222E-3</v>
      </c>
      <c r="Z78" s="108">
        <f>SQRT((1/COUNT($A$2:$A$1001))*(1+2*SUMSQ($V$2:V78)))</f>
        <v>3.5027110855469647E-2</v>
      </c>
      <c r="AA78" s="108">
        <f>-SQRT((1/COUNT($A$2:$A$1001))*(1+2*SUMSQ($V$2:V78)))</f>
        <v>-3.5027110855469647E-2</v>
      </c>
    </row>
    <row r="79" spans="1:27" x14ac:dyDescent="0.3">
      <c r="A79">
        <v>24.233415999999998</v>
      </c>
      <c r="B79">
        <f t="shared" si="1"/>
        <v>0.2883860000000027</v>
      </c>
      <c r="D79" s="3">
        <v>78</v>
      </c>
      <c r="E79" s="3">
        <v>0.71275412110398562</v>
      </c>
      <c r="F79" s="3">
        <v>1.0100185654391132E-3</v>
      </c>
      <c r="G79" s="3">
        <v>57328.692837369221</v>
      </c>
      <c r="H79" s="3">
        <v>0</v>
      </c>
      <c r="I79" s="108">
        <f>SQRT((1/COUNT($A$2:$A$1001))*(1+2*SUMSQ($E$2:E79)))</f>
        <v>0.33371159980253734</v>
      </c>
      <c r="J79" s="108">
        <f>-SQRT((1/COUNT($A$2:$A$1001))*(1+2*SUMSQ($E$2:E79)))</f>
        <v>-0.33371159980253734</v>
      </c>
      <c r="U79" s="3">
        <v>78</v>
      </c>
      <c r="V79" s="3">
        <v>1.1191195739763271E-2</v>
      </c>
      <c r="W79" s="3">
        <v>2.6767276340196502E-2</v>
      </c>
      <c r="X79" s="3">
        <v>119.45576755212294</v>
      </c>
      <c r="Y79" s="3">
        <v>1.7696499959671684E-3</v>
      </c>
      <c r="Z79" s="108">
        <f>SQRT((1/COUNT($A$2:$A$1001))*(1+2*SUMSQ($V$2:V79)))</f>
        <v>3.5030686270833049E-2</v>
      </c>
      <c r="AA79" s="108">
        <f>-SQRT((1/COUNT($A$2:$A$1001))*(1+2*SUMSQ($V$2:V79)))</f>
        <v>-3.5030686270833049E-2</v>
      </c>
    </row>
    <row r="80" spans="1:27" x14ac:dyDescent="0.3">
      <c r="A80">
        <v>24.521802000000001</v>
      </c>
      <c r="B80">
        <f t="shared" si="1"/>
        <v>-0.15320300000000131</v>
      </c>
      <c r="D80" s="3">
        <v>79</v>
      </c>
      <c r="E80" s="3">
        <v>0.70990190973734135</v>
      </c>
      <c r="F80" s="3">
        <v>-1.7973055107110003E-2</v>
      </c>
      <c r="G80" s="3">
        <v>57876.97583725155</v>
      </c>
      <c r="H80" s="3">
        <v>0</v>
      </c>
      <c r="I80" s="108">
        <f>SQRT((1/COUNT($A$2:$A$1001))*(1+2*SUMSQ($E$2:E80)))</f>
        <v>0.33521836656971277</v>
      </c>
      <c r="J80" s="108">
        <f>-SQRT((1/COUNT($A$2:$A$1001))*(1+2*SUMSQ($E$2:E80)))</f>
        <v>-0.33521836656971277</v>
      </c>
      <c r="U80" s="3">
        <v>79</v>
      </c>
      <c r="V80" s="3">
        <v>-4.5303243955527712E-2</v>
      </c>
      <c r="W80" s="3">
        <v>-2.7856938951425603E-2</v>
      </c>
      <c r="X80" s="3">
        <v>121.68661740050354</v>
      </c>
      <c r="Y80" s="3">
        <v>1.4577665023154051E-3</v>
      </c>
      <c r="Z80" s="108">
        <f>SQRT((1/COUNT($A$2:$A$1001))*(1+2*SUMSQ($V$2:V80)))</f>
        <v>3.5089225531939564E-2</v>
      </c>
      <c r="AA80" s="108">
        <f>-SQRT((1/COUNT($A$2:$A$1001))*(1+2*SUMSQ($V$2:V80)))</f>
        <v>-3.5089225531939564E-2</v>
      </c>
    </row>
    <row r="81" spans="1:27" x14ac:dyDescent="0.3">
      <c r="A81">
        <v>24.368599</v>
      </c>
      <c r="B81">
        <f t="shared" si="1"/>
        <v>0.18925199999999975</v>
      </c>
      <c r="D81" s="3">
        <v>80</v>
      </c>
      <c r="E81" s="3">
        <v>0.70727302016844606</v>
      </c>
      <c r="F81" s="3">
        <v>1.5186958152548039E-2</v>
      </c>
      <c r="G81" s="3">
        <v>58421.797136499707</v>
      </c>
      <c r="H81" s="3">
        <v>0</v>
      </c>
      <c r="I81" s="108">
        <f>SQRT((1/COUNT($A$2:$A$1001))*(1+2*SUMSQ($E$2:E81)))</f>
        <v>0.33670732622825822</v>
      </c>
      <c r="J81" s="108">
        <f>-SQRT((1/COUNT($A$2:$A$1001))*(1+2*SUMSQ($E$2:E81)))</f>
        <v>-0.33670732622825822</v>
      </c>
      <c r="U81" s="3">
        <v>80</v>
      </c>
      <c r="V81" s="3">
        <v>2.8921942103727463E-2</v>
      </c>
      <c r="W81" s="3">
        <v>3.8517358988633295E-2</v>
      </c>
      <c r="X81" s="3">
        <v>122.5968218603214</v>
      </c>
      <c r="Y81" s="3">
        <v>1.5529116623961827E-3</v>
      </c>
      <c r="Z81" s="108">
        <f>SQRT((1/COUNT($A$2:$A$1001))*(1+2*SUMSQ($V$2:V81)))</f>
        <v>3.5113056060408952E-2</v>
      </c>
      <c r="AA81" s="108">
        <f>-SQRT((1/COUNT($A$2:$A$1001))*(1+2*SUMSQ($V$2:V81)))</f>
        <v>-3.5113056060408952E-2</v>
      </c>
    </row>
    <row r="82" spans="1:27" x14ac:dyDescent="0.3">
      <c r="A82">
        <v>24.557850999999999</v>
      </c>
      <c r="B82">
        <f t="shared" si="1"/>
        <v>0</v>
      </c>
      <c r="D82" s="3">
        <v>81</v>
      </c>
      <c r="E82" s="3">
        <v>0.70444243612855739</v>
      </c>
      <c r="F82" s="3">
        <v>-2.8013545248906646E-2</v>
      </c>
      <c r="G82" s="3">
        <v>58962.854398861382</v>
      </c>
      <c r="H82" s="3">
        <v>0</v>
      </c>
      <c r="I82" s="108">
        <f>SQRT((1/COUNT($A$2:$A$1001))*(1+2*SUMSQ($E$2:E82)))</f>
        <v>0.33817791445838113</v>
      </c>
      <c r="J82" s="108">
        <f>-SQRT((1/COUNT($A$2:$A$1001))*(1+2*SUMSQ($E$2:E82)))</f>
        <v>-0.33817791445838113</v>
      </c>
      <c r="U82" s="3">
        <v>81</v>
      </c>
      <c r="V82" s="3">
        <v>9.3973118826931757E-3</v>
      </c>
      <c r="W82" s="3">
        <v>1.0517855905798804E-2</v>
      </c>
      <c r="X82" s="3">
        <v>122.69301944453831</v>
      </c>
      <c r="Y82" s="3">
        <v>1.9306446114153791E-3</v>
      </c>
      <c r="Z82" s="108">
        <f>SQRT((1/COUNT($A$2:$A$1001))*(1+2*SUMSQ($V$2:V82)))</f>
        <v>3.5115570974179861E-2</v>
      </c>
      <c r="AA82" s="108">
        <f>-SQRT((1/COUNT($A$2:$A$1001))*(1+2*SUMSQ($V$2:V82)))</f>
        <v>-3.5115570974179861E-2</v>
      </c>
    </row>
    <row r="83" spans="1:27" x14ac:dyDescent="0.3">
      <c r="A83">
        <v>24.557850999999999</v>
      </c>
      <c r="B83">
        <f t="shared" si="1"/>
        <v>-9.0120999999999896E-2</v>
      </c>
      <c r="D83" s="3">
        <v>82</v>
      </c>
      <c r="E83" s="3">
        <v>0.70161883484233989</v>
      </c>
      <c r="F83" s="3">
        <v>6.1976291849102291E-3</v>
      </c>
      <c r="G83" s="3">
        <v>59500.167609519696</v>
      </c>
      <c r="H83" s="3">
        <v>0</v>
      </c>
      <c r="I83" s="108">
        <f>SQRT((1/COUNT($A$2:$A$1001))*(1+2*SUMSQ($E$2:E83)))</f>
        <v>0.33963044593533015</v>
      </c>
      <c r="J83" s="108">
        <f>-SQRT((1/COUNT($A$2:$A$1001))*(1+2*SUMSQ($E$2:E83)))</f>
        <v>-0.33963044593533015</v>
      </c>
      <c r="U83" s="3">
        <v>82</v>
      </c>
      <c r="V83" s="3">
        <v>-6.3963654981180215E-2</v>
      </c>
      <c r="W83" s="3">
        <v>-5.0241386207978807E-2</v>
      </c>
      <c r="X83" s="3">
        <v>127.15468254944813</v>
      </c>
      <c r="Y83" s="3">
        <v>1.0339647296458152E-3</v>
      </c>
      <c r="Z83" s="108">
        <f>SQRT((1/COUNT($A$2:$A$1001))*(1+2*SUMSQ($V$2:V83)))</f>
        <v>3.5231889293078883E-2</v>
      </c>
      <c r="AA83" s="108">
        <f>-SQRT((1/COUNT($A$2:$A$1001))*(1+2*SUMSQ($V$2:V83)))</f>
        <v>-3.5231889293078883E-2</v>
      </c>
    </row>
    <row r="84" spans="1:27" x14ac:dyDescent="0.3">
      <c r="A84">
        <v>24.46773</v>
      </c>
      <c r="B84">
        <f t="shared" si="1"/>
        <v>0.41455600000000103</v>
      </c>
      <c r="D84" s="3">
        <v>83</v>
      </c>
      <c r="E84" s="3">
        <v>0.69886938506637442</v>
      </c>
      <c r="F84" s="3">
        <v>1.2328313672846066E-3</v>
      </c>
      <c r="G84" s="3">
        <v>60033.859271698348</v>
      </c>
      <c r="H84" s="3">
        <v>0</v>
      </c>
      <c r="I84" s="108">
        <f>SQRT((1/COUNT($A$2:$A$1001))*(1+2*SUMSQ($E$2:E84)))</f>
        <v>0.34106550198018754</v>
      </c>
      <c r="J84" s="108">
        <f>-SQRT((1/COUNT($A$2:$A$1001))*(1+2*SUMSQ($E$2:E84)))</f>
        <v>-0.34106550198018754</v>
      </c>
      <c r="U84" s="3">
        <v>83</v>
      </c>
      <c r="V84" s="3">
        <v>-4.0132957826245222E-2</v>
      </c>
      <c r="W84" s="3">
        <v>-5.0362373074936947E-2</v>
      </c>
      <c r="X84" s="3">
        <v>128.91303701803861</v>
      </c>
      <c r="Y84" s="3">
        <v>9.3385772293348983E-4</v>
      </c>
      <c r="Z84" s="108">
        <f>SQRT((1/COUNT($A$2:$A$1001))*(1+2*SUMSQ($V$2:V84)))</f>
        <v>3.527757548028964E-2</v>
      </c>
      <c r="AA84" s="108">
        <f>-SQRT((1/COUNT($A$2:$A$1001))*(1+2*SUMSQ($V$2:V84)))</f>
        <v>-3.527757548028964E-2</v>
      </c>
    </row>
    <row r="85" spans="1:27" x14ac:dyDescent="0.3">
      <c r="A85">
        <v>24.882286000000001</v>
      </c>
      <c r="B85">
        <f t="shared" si="1"/>
        <v>1.8021999999998428E-2</v>
      </c>
      <c r="D85" s="3">
        <v>84</v>
      </c>
      <c r="E85" s="3">
        <v>0.69647954789773847</v>
      </c>
      <c r="F85" s="3">
        <v>3.8866936357069198E-2</v>
      </c>
      <c r="G85" s="3">
        <v>60564.485830826205</v>
      </c>
      <c r="H85" s="3">
        <v>0</v>
      </c>
      <c r="I85" s="108">
        <f>SQRT((1/COUNT($A$2:$A$1001))*(1+2*SUMSQ($E$2:E85)))</f>
        <v>0.34248480865912434</v>
      </c>
      <c r="J85" s="108">
        <f>-SQRT((1/COUNT($A$2:$A$1001))*(1+2*SUMSQ($E$2:E85)))</f>
        <v>-0.34248480865912434</v>
      </c>
      <c r="U85" s="3">
        <v>84</v>
      </c>
      <c r="V85" s="3">
        <v>8.9500220558143048E-3</v>
      </c>
      <c r="W85" s="3">
        <v>8.2169374954773472E-3</v>
      </c>
      <c r="X85" s="3">
        <v>129.00058107781638</v>
      </c>
      <c r="Y85" s="3">
        <v>1.1689400748458375E-3</v>
      </c>
      <c r="Z85" s="108">
        <f>SQRT((1/COUNT($A$2:$A$1001))*(1+2*SUMSQ($V$2:V85)))</f>
        <v>3.527984605347835E-2</v>
      </c>
      <c r="AA85" s="108">
        <f>-SQRT((1/COUNT($A$2:$A$1001))*(1+2*SUMSQ($V$2:V85)))</f>
        <v>-3.527984605347835E-2</v>
      </c>
    </row>
    <row r="86" spans="1:27" x14ac:dyDescent="0.3">
      <c r="A86">
        <v>24.900307999999999</v>
      </c>
      <c r="B86">
        <f t="shared" si="1"/>
        <v>0.22530200000000278</v>
      </c>
      <c r="D86" s="3">
        <v>85</v>
      </c>
      <c r="E86" s="3">
        <v>0.693963678373685</v>
      </c>
      <c r="F86" s="3">
        <v>-9.7687879613800408E-3</v>
      </c>
      <c r="G86" s="3">
        <v>61091.861522712265</v>
      </c>
      <c r="H86" s="3">
        <v>0</v>
      </c>
      <c r="I86" s="108">
        <f>SQRT((1/COUNT($A$2:$A$1001))*(1+2*SUMSQ($E$2:E86)))</f>
        <v>0.34388808548142646</v>
      </c>
      <c r="J86" s="108">
        <f>-SQRT((1/COUNT($A$2:$A$1001))*(1+2*SUMSQ($E$2:E86)))</f>
        <v>-0.34388808548142646</v>
      </c>
      <c r="U86" s="3">
        <v>85</v>
      </c>
      <c r="V86" s="3">
        <v>-3.5234728605031448E-2</v>
      </c>
      <c r="W86" s="3">
        <v>-1.9960789933311254E-2</v>
      </c>
      <c r="X86" s="3">
        <v>130.3588796099653</v>
      </c>
      <c r="Y86" s="3">
        <v>1.1412550774453991E-3</v>
      </c>
      <c r="Z86" s="108">
        <f>SQRT((1/COUNT($A$2:$A$1001))*(1+2*SUMSQ($V$2:V86)))</f>
        <v>3.5315018189955277E-2</v>
      </c>
      <c r="AA86" s="108">
        <f>-SQRT((1/COUNT($A$2:$A$1001))*(1+2*SUMSQ($V$2:V86)))</f>
        <v>-3.5315018189955277E-2</v>
      </c>
    </row>
    <row r="87" spans="1:27" x14ac:dyDescent="0.3">
      <c r="A87">
        <v>25.125610000000002</v>
      </c>
      <c r="B87">
        <f t="shared" si="1"/>
        <v>2.703599999999895E-2</v>
      </c>
      <c r="D87" s="3">
        <v>86</v>
      </c>
      <c r="E87" s="3">
        <v>0.69170706572237928</v>
      </c>
      <c r="F87" s="3">
        <v>1.8588794109124396E-2</v>
      </c>
      <c r="G87" s="3">
        <v>61616.386229604825</v>
      </c>
      <c r="H87" s="3">
        <v>0</v>
      </c>
      <c r="I87" s="108">
        <f>SQRT((1/COUNT($A$2:$A$1001))*(1+2*SUMSQ($E$2:E87)))</f>
        <v>0.34527660312511965</v>
      </c>
      <c r="J87" s="108">
        <f>-SQRT((1/COUNT($A$2:$A$1001))*(1+2*SUMSQ($E$2:E87)))</f>
        <v>-0.34527660312511965</v>
      </c>
      <c r="U87" s="3">
        <v>86</v>
      </c>
      <c r="V87" s="3">
        <v>4.289576219096998E-2</v>
      </c>
      <c r="W87" s="3">
        <v>3.1087764252242259E-2</v>
      </c>
      <c r="X87" s="3">
        <v>132.37426249484793</v>
      </c>
      <c r="Y87" s="3">
        <v>9.8140361736072748E-4</v>
      </c>
      <c r="Z87" s="108">
        <f>SQRT((1/COUNT($A$2:$A$1001))*(1+2*SUMSQ($V$2:V87)))</f>
        <v>3.5367083603044802E-2</v>
      </c>
      <c r="AA87" s="108">
        <f>-SQRT((1/COUNT($A$2:$A$1001))*(1+2*SUMSQ($V$2:V87)))</f>
        <v>-3.5367083603044802E-2</v>
      </c>
    </row>
    <row r="88" spans="1:27" x14ac:dyDescent="0.3">
      <c r="A88">
        <v>25.152646000000001</v>
      </c>
      <c r="B88">
        <f t="shared" si="1"/>
        <v>9.0120999999999896E-2</v>
      </c>
      <c r="D88" s="3">
        <v>87</v>
      </c>
      <c r="E88" s="3">
        <v>0.68926527622755929</v>
      </c>
      <c r="F88" s="3">
        <v>-2.1277832972883579E-2</v>
      </c>
      <c r="G88" s="3">
        <v>62137.784689906119</v>
      </c>
      <c r="H88" s="3">
        <v>0</v>
      </c>
      <c r="I88" s="108">
        <f>SQRT((1/COUNT($A$2:$A$1001))*(1+2*SUMSQ($E$2:E88)))</f>
        <v>0.34664983182982723</v>
      </c>
      <c r="J88" s="108">
        <f>-SQRT((1/COUNT($A$2:$A$1001))*(1+2*SUMSQ($E$2:E88)))</f>
        <v>-0.34664983182982723</v>
      </c>
      <c r="U88" s="3">
        <v>87</v>
      </c>
      <c r="V88" s="3">
        <v>2.6408827689652227E-2</v>
      </c>
      <c r="W88" s="3">
        <v>-2.2477514402869225E-3</v>
      </c>
      <c r="X88" s="3">
        <v>133.13898341865882</v>
      </c>
      <c r="Y88" s="3">
        <v>1.0743842724143724E-3</v>
      </c>
      <c r="Z88" s="108">
        <f>SQRT((1/COUNT($A$2:$A$1001))*(1+2*SUMSQ($V$2:V88)))</f>
        <v>3.5386797749226248E-2</v>
      </c>
      <c r="AA88" s="108">
        <f>-SQRT((1/COUNT($A$2:$A$1001))*(1+2*SUMSQ($V$2:V88)))</f>
        <v>-3.5386797749226248E-2</v>
      </c>
    </row>
    <row r="89" spans="1:27" x14ac:dyDescent="0.3">
      <c r="A89">
        <v>25.242767000000001</v>
      </c>
      <c r="B89">
        <f t="shared" si="1"/>
        <v>-0.14419200000000032</v>
      </c>
      <c r="D89" s="3">
        <v>88</v>
      </c>
      <c r="E89" s="3">
        <v>0.68689061878492352</v>
      </c>
      <c r="F89" s="3">
        <v>1.3390305232497077E-2</v>
      </c>
      <c r="G89" s="3">
        <v>62656.164470190204</v>
      </c>
      <c r="H89" s="3">
        <v>0</v>
      </c>
      <c r="I89" s="108">
        <f>SQRT((1/COUNT($A$2:$A$1001))*(1+2*SUMSQ($E$2:E89)))</f>
        <v>0.3480082518446897</v>
      </c>
      <c r="J89" s="108">
        <f>-SQRT((1/COUNT($A$2:$A$1001))*(1+2*SUMSQ($E$2:E89)))</f>
        <v>-0.3480082518446897</v>
      </c>
      <c r="U89" s="3">
        <v>88</v>
      </c>
      <c r="V89" s="3">
        <v>-2.8548065194856961E-2</v>
      </c>
      <c r="W89" s="3">
        <v>-5.9031835620209798E-2</v>
      </c>
      <c r="X89" s="3">
        <v>134.03359506671347</v>
      </c>
      <c r="Y89" s="3">
        <v>1.1457527392181135E-3</v>
      </c>
      <c r="Z89" s="108">
        <f>SQRT((1/COUNT($A$2:$A$1001))*(1+2*SUMSQ($V$2:V89)))</f>
        <v>3.5409821222330162E-2</v>
      </c>
      <c r="AA89" s="108">
        <f>-SQRT((1/COUNT($A$2:$A$1001))*(1+2*SUMSQ($V$2:V89)))</f>
        <v>-3.5409821222330162E-2</v>
      </c>
    </row>
    <row r="90" spans="1:27" x14ac:dyDescent="0.3">
      <c r="A90">
        <v>25.098575</v>
      </c>
      <c r="B90">
        <f t="shared" si="1"/>
        <v>-0.36048200000000108</v>
      </c>
      <c r="D90" s="3">
        <v>89</v>
      </c>
      <c r="E90" s="3">
        <v>0.68455169112053915</v>
      </c>
      <c r="F90" s="3">
        <v>1.0797136020551384E-2</v>
      </c>
      <c r="G90" s="3">
        <v>63171.585150598141</v>
      </c>
      <c r="H90" s="3">
        <v>0</v>
      </c>
      <c r="I90" s="108">
        <f>SQRT((1/COUNT($A$2:$A$1001))*(1+2*SUMSQ($E$2:E90)))</f>
        <v>0.34935220821919671</v>
      </c>
      <c r="J90" s="108">
        <f>-SQRT((1/COUNT($A$2:$A$1001))*(1+2*SUMSQ($E$2:E90)))</f>
        <v>-0.34935220821919671</v>
      </c>
      <c r="U90" s="3">
        <v>89</v>
      </c>
      <c r="V90" s="3">
        <v>-2.6737002586842584E-2</v>
      </c>
      <c r="W90" s="3">
        <v>-3.4742972684002012E-2</v>
      </c>
      <c r="X90" s="3">
        <v>134.81916275073712</v>
      </c>
      <c r="Y90" s="3">
        <v>1.2459836137293488E-3</v>
      </c>
      <c r="Z90" s="108">
        <f>SQRT((1/COUNT($A$2:$A$1001))*(1+2*SUMSQ($V$2:V90)))</f>
        <v>3.5430003861304356E-2</v>
      </c>
      <c r="AA90" s="108">
        <f>-SQRT((1/COUNT($A$2:$A$1001))*(1+2*SUMSQ($V$2:V90)))</f>
        <v>-3.5430003861304356E-2</v>
      </c>
    </row>
    <row r="91" spans="1:27" x14ac:dyDescent="0.3">
      <c r="A91">
        <v>24.738092999999999</v>
      </c>
      <c r="B91">
        <f t="shared" si="1"/>
        <v>0.43257799999999946</v>
      </c>
      <c r="D91" s="3">
        <v>90</v>
      </c>
      <c r="E91" s="3">
        <v>0.68235652186555795</v>
      </c>
      <c r="F91" s="3">
        <v>2.3148348931702697E-2</v>
      </c>
      <c r="G91" s="3">
        <v>63684.268275629263</v>
      </c>
      <c r="H91" s="3">
        <v>0</v>
      </c>
      <c r="I91" s="108">
        <f>SQRT((1/COUNT($A$2:$A$1001))*(1+2*SUMSQ($E$2:E91)))</f>
        <v>0.35068245783542396</v>
      </c>
      <c r="J91" s="108">
        <f>-SQRT((1/COUNT($A$2:$A$1001))*(1+2*SUMSQ($E$2:E91)))</f>
        <v>-0.35068245783542396</v>
      </c>
      <c r="U91" s="3">
        <v>90</v>
      </c>
      <c r="V91" s="3">
        <v>-5.3827951917719205E-3</v>
      </c>
      <c r="W91" s="3">
        <v>-1.2556221547192834E-2</v>
      </c>
      <c r="X91" s="3">
        <v>134.85103783885822</v>
      </c>
      <c r="Y91" s="3">
        <v>1.5568887427535258E-3</v>
      </c>
      <c r="Z91" s="108">
        <f>SQRT((1/COUNT($A$2:$A$1001))*(1+2*SUMSQ($V$2:V91)))</f>
        <v>3.5430821646981241E-2</v>
      </c>
      <c r="AA91" s="108">
        <f>-SQRT((1/COUNT($A$2:$A$1001))*(1+2*SUMSQ($V$2:V91)))</f>
        <v>-3.5430821646981241E-2</v>
      </c>
    </row>
    <row r="92" spans="1:27" x14ac:dyDescent="0.3">
      <c r="A92">
        <v>25.170670999999999</v>
      </c>
      <c r="B92">
        <f t="shared" si="1"/>
        <v>-0.44159099999999896</v>
      </c>
      <c r="D92" s="3">
        <v>91</v>
      </c>
      <c r="E92" s="3">
        <v>0.6802460837392621</v>
      </c>
      <c r="F92" s="3">
        <v>1.3223557825336414E-2</v>
      </c>
      <c r="G92" s="3">
        <v>64194.345507655096</v>
      </c>
      <c r="H92" s="3">
        <v>0</v>
      </c>
      <c r="I92" s="108">
        <f>SQRT((1/COUNT($A$2:$A$1001))*(1+2*SUMSQ($E$2:E92)))</f>
        <v>0.35199951094053966</v>
      </c>
      <c r="J92" s="108">
        <f>-SQRT((1/COUNT($A$2:$A$1001))*(1+2*SUMSQ($E$2:E92)))</f>
        <v>-0.35199951094053966</v>
      </c>
      <c r="U92" s="3">
        <v>91</v>
      </c>
      <c r="V92" s="3">
        <v>-2.3909367735965199E-2</v>
      </c>
      <c r="W92" s="3">
        <v>-3.7394948886991741E-2</v>
      </c>
      <c r="X92" s="3">
        <v>135.48061635634252</v>
      </c>
      <c r="Y92" s="3">
        <v>1.7353233946723746E-3</v>
      </c>
      <c r="Z92" s="108">
        <f>SQRT((1/COUNT($A$2:$A$1001))*(1+2*SUMSQ($V$2:V92)))</f>
        <v>3.5446952454495459E-2</v>
      </c>
      <c r="AA92" s="108">
        <f>-SQRT((1/COUNT($A$2:$A$1001))*(1+2*SUMSQ($V$2:V92)))</f>
        <v>-3.5446952454495459E-2</v>
      </c>
    </row>
    <row r="93" spans="1:27" x14ac:dyDescent="0.3">
      <c r="A93">
        <v>24.72908</v>
      </c>
      <c r="B93">
        <f t="shared" si="1"/>
        <v>5.4072000000001452E-2</v>
      </c>
      <c r="D93" s="3">
        <v>92</v>
      </c>
      <c r="E93" s="3">
        <v>0.67818907138858475</v>
      </c>
      <c r="F93" s="3">
        <v>7.8108588126928674E-3</v>
      </c>
      <c r="G93" s="3">
        <v>64701.900901249828</v>
      </c>
      <c r="H93" s="3">
        <v>0</v>
      </c>
      <c r="I93" s="108">
        <f>SQRT((1/COUNT($A$2:$A$1001))*(1+2*SUMSQ($E$2:E93)))</f>
        <v>0.3533037454308699</v>
      </c>
      <c r="J93" s="108">
        <f>-SQRT((1/COUNT($A$2:$A$1001))*(1+2*SUMSQ($E$2:E93)))</f>
        <v>-0.3533037454308699</v>
      </c>
      <c r="U93" s="3">
        <v>92</v>
      </c>
      <c r="V93" s="3">
        <v>1.1013394077074004E-2</v>
      </c>
      <c r="W93" s="3">
        <v>2.7051889418267333E-2</v>
      </c>
      <c r="X93" s="3">
        <v>135.61434814002729</v>
      </c>
      <c r="Y93" s="3">
        <v>2.1115837859807664E-3</v>
      </c>
      <c r="Z93" s="108">
        <f>SQRT((1/COUNT($A$2:$A$1001))*(1+2*SUMSQ($V$2:V93)))</f>
        <v>3.5450374158948673E-2</v>
      </c>
      <c r="AA93" s="108">
        <f>-SQRT((1/COUNT($A$2:$A$1001))*(1+2*SUMSQ($V$2:V93)))</f>
        <v>-3.5450374158948673E-2</v>
      </c>
    </row>
    <row r="94" spans="1:27" x14ac:dyDescent="0.3">
      <c r="A94">
        <v>24.783152000000001</v>
      </c>
      <c r="B94">
        <f t="shared" si="1"/>
        <v>-0.14419200000000032</v>
      </c>
      <c r="D94" s="3">
        <v>93</v>
      </c>
      <c r="E94" s="3">
        <v>0.67592706142012471</v>
      </c>
      <c r="F94" s="3">
        <v>-3.4479474669431937E-2</v>
      </c>
      <c r="G94" s="3">
        <v>65206.63204473909</v>
      </c>
      <c r="H94" s="3">
        <v>0</v>
      </c>
      <c r="I94" s="108">
        <f>SQRT((1/COUNT($A$2:$A$1001))*(1+2*SUMSQ($E$2:E94)))</f>
        <v>0.35459454496678455</v>
      </c>
      <c r="J94" s="108">
        <f>-SQRT((1/COUNT($A$2:$A$1001))*(1+2*SUMSQ($E$2:E94)))</f>
        <v>-0.35459454496678455</v>
      </c>
      <c r="U94" s="3">
        <v>93</v>
      </c>
      <c r="V94" s="3">
        <v>-1.4217346925903394E-2</v>
      </c>
      <c r="W94" s="3">
        <v>-4.1112559233387774E-2</v>
      </c>
      <c r="X94" s="3">
        <v>135.83745272223319</v>
      </c>
      <c r="Y94" s="3">
        <v>2.518121455379618E-3</v>
      </c>
      <c r="Z94" s="108">
        <f>SQRT((1/COUNT($A$2:$A$1001))*(1+2*SUMSQ($V$2:V94)))</f>
        <v>3.5456075557183123E-2</v>
      </c>
      <c r="AA94" s="108">
        <f>-SQRT((1/COUNT($A$2:$A$1001))*(1+2*SUMSQ($V$2:V94)))</f>
        <v>-3.5456075557183123E-2</v>
      </c>
    </row>
    <row r="95" spans="1:27" x14ac:dyDescent="0.3">
      <c r="A95">
        <v>24.638960000000001</v>
      </c>
      <c r="B95">
        <f t="shared" si="1"/>
        <v>-5.4072000000001452E-2</v>
      </c>
      <c r="D95" s="3">
        <v>94</v>
      </c>
      <c r="E95" s="3">
        <v>0.67383744498981069</v>
      </c>
      <c r="F95" s="3">
        <v>9.9100077660857315E-3</v>
      </c>
      <c r="G95" s="3">
        <v>65708.800936654035</v>
      </c>
      <c r="H95" s="3">
        <v>0</v>
      </c>
      <c r="I95" s="108">
        <f>SQRT((1/COUNT($A$2:$A$1001))*(1+2*SUMSQ($E$2:E95)))</f>
        <v>0.35587273725974261</v>
      </c>
      <c r="J95" s="108">
        <f>-SQRT((1/COUNT($A$2:$A$1001))*(1+2*SUMSQ($E$2:E95)))</f>
        <v>-0.35587273725974261</v>
      </c>
      <c r="U95" s="3">
        <v>94</v>
      </c>
      <c r="V95" s="3">
        <v>7.1777240675602776E-3</v>
      </c>
      <c r="W95" s="3">
        <v>-6.6300536923390666E-3</v>
      </c>
      <c r="X95" s="3">
        <v>135.89438053579156</v>
      </c>
      <c r="Y95" s="3">
        <v>3.0796086134356948E-3</v>
      </c>
      <c r="Z95" s="108">
        <f>SQRT((1/COUNT($A$2:$A$1001))*(1+2*SUMSQ($V$2:V95)))</f>
        <v>3.5457528585086953E-2</v>
      </c>
      <c r="AA95" s="108">
        <f>-SQRT((1/COUNT($A$2:$A$1001))*(1+2*SUMSQ($V$2:V95)))</f>
        <v>-3.5457528585086953E-2</v>
      </c>
    </row>
    <row r="96" spans="1:27" x14ac:dyDescent="0.3">
      <c r="A96">
        <v>24.584887999999999</v>
      </c>
      <c r="B96">
        <f t="shared" si="1"/>
        <v>0.24332400000000121</v>
      </c>
      <c r="D96" s="3">
        <v>95</v>
      </c>
      <c r="E96" s="3">
        <v>0.67169524844401451</v>
      </c>
      <c r="F96" s="3">
        <v>-4.189420558115207E-3</v>
      </c>
      <c r="G96" s="3">
        <v>66208.333373997491</v>
      </c>
      <c r="H96" s="3">
        <v>0</v>
      </c>
      <c r="I96" s="108">
        <f>SQRT((1/COUNT($A$2:$A$1001))*(1+2*SUMSQ($E$2:E96)))</f>
        <v>0.35713828433578265</v>
      </c>
      <c r="J96" s="108">
        <f>-SQRT((1/COUNT($A$2:$A$1001))*(1+2*SUMSQ($E$2:E96)))</f>
        <v>-0.35713828433578265</v>
      </c>
      <c r="U96" s="3">
        <v>95</v>
      </c>
      <c r="V96" s="3">
        <v>1.145483897383911E-2</v>
      </c>
      <c r="W96" s="3">
        <v>-5.4439122845804837E-3</v>
      </c>
      <c r="X96" s="3">
        <v>136.03952788612702</v>
      </c>
      <c r="Y96" s="3">
        <v>3.6925666048782664E-3</v>
      </c>
      <c r="Z96" s="108">
        <f>SQRT((1/COUNT($A$2:$A$1001))*(1+2*SUMSQ($V$2:V96)))</f>
        <v>3.5461228969595679E-2</v>
      </c>
      <c r="AA96" s="108">
        <f>-SQRT((1/COUNT($A$2:$A$1001))*(1+2*SUMSQ($V$2:V96)))</f>
        <v>-3.5461228969595679E-2</v>
      </c>
    </row>
    <row r="97" spans="1:27" x14ac:dyDescent="0.3">
      <c r="A97">
        <v>24.828212000000001</v>
      </c>
      <c r="B97">
        <f t="shared" si="1"/>
        <v>0.27937499999999815</v>
      </c>
      <c r="D97" s="3">
        <v>96</v>
      </c>
      <c r="E97" s="3">
        <v>0.66933157585357372</v>
      </c>
      <c r="F97" s="3">
        <v>-1.8442223693417269E-2</v>
      </c>
      <c r="G97" s="3">
        <v>66704.90501996153</v>
      </c>
      <c r="H97" s="3">
        <v>0</v>
      </c>
      <c r="I97" s="108">
        <f>SQRT((1/COUNT($A$2:$A$1001))*(1+2*SUMSQ($E$2:E97)))</f>
        <v>0.35839051836673302</v>
      </c>
      <c r="J97" s="108">
        <f>-SQRT((1/COUNT($A$2:$A$1001))*(1+2*SUMSQ($E$2:E97)))</f>
        <v>-0.35839051836673302</v>
      </c>
      <c r="U97" s="3">
        <v>96</v>
      </c>
      <c r="V97" s="3">
        <v>4.0254759773862767E-2</v>
      </c>
      <c r="W97" s="3">
        <v>2.4691210538952939E-2</v>
      </c>
      <c r="X97" s="3">
        <v>137.83403958491516</v>
      </c>
      <c r="Y97" s="3">
        <v>3.3321657149284747E-3</v>
      </c>
      <c r="Z97" s="108">
        <f>SQRT((1/COUNT($A$2:$A$1001))*(1+2*SUMSQ($V$2:V97)))</f>
        <v>3.5506895828880829E-2</v>
      </c>
      <c r="AA97" s="108">
        <f>-SQRT((1/COUNT($A$2:$A$1001))*(1+2*SUMSQ($V$2:V97)))</f>
        <v>-3.5506895828880829E-2</v>
      </c>
    </row>
    <row r="98" spans="1:27" x14ac:dyDescent="0.3">
      <c r="A98">
        <v>25.107586999999999</v>
      </c>
      <c r="B98">
        <f t="shared" si="1"/>
        <v>1.8023000000003009E-2</v>
      </c>
      <c r="D98" s="3">
        <v>97</v>
      </c>
      <c r="E98" s="3">
        <v>0.66672778251240439</v>
      </c>
      <c r="F98" s="3">
        <v>-1.9721192938179245E-2</v>
      </c>
      <c r="G98" s="3">
        <v>67198.16635755384</v>
      </c>
      <c r="H98" s="3">
        <v>0</v>
      </c>
      <c r="I98" s="108">
        <f>SQRT((1/COUNT($A$2:$A$1001))*(1+2*SUMSQ($E$2:E98)))</f>
        <v>0.35962871899658322</v>
      </c>
      <c r="J98" s="108">
        <f>-SQRT((1/COUNT($A$2:$A$1001))*(1+2*SUMSQ($E$2:E98)))</f>
        <v>-0.35962871899658322</v>
      </c>
      <c r="U98" s="3">
        <v>97</v>
      </c>
      <c r="V98" s="3">
        <v>-3.1487381346992117E-2</v>
      </c>
      <c r="W98" s="3">
        <v>-4.9626238615501542E-2</v>
      </c>
      <c r="X98" s="3">
        <v>138.93321274748249</v>
      </c>
      <c r="Y98" s="3">
        <v>3.3873724283364527E-3</v>
      </c>
      <c r="Z98" s="108">
        <f>SQRT((1/COUNT($A$2:$A$1001))*(1+2*SUMSQ($V$2:V98)))</f>
        <v>3.5534807749179907E-2</v>
      </c>
      <c r="AA98" s="108">
        <f>-SQRT((1/COUNT($A$2:$A$1001))*(1+2*SUMSQ($V$2:V98)))</f>
        <v>-3.5534807749179907E-2</v>
      </c>
    </row>
    <row r="99" spans="1:27" x14ac:dyDescent="0.3">
      <c r="A99">
        <v>25.125610000000002</v>
      </c>
      <c r="B99">
        <f t="shared" si="1"/>
        <v>0.1351819999999968</v>
      </c>
      <c r="D99" s="3">
        <v>98</v>
      </c>
      <c r="E99" s="3">
        <v>0.66412755777156818</v>
      </c>
      <c r="F99" s="3">
        <v>-2.8148113397227204E-3</v>
      </c>
      <c r="G99" s="3">
        <v>67688.130375090012</v>
      </c>
      <c r="H99" s="3">
        <v>0</v>
      </c>
      <c r="I99" s="108">
        <f>SQRT((1/COUNT($A$2:$A$1001))*(1+2*SUMSQ($E$2:E99)))</f>
        <v>0.36085308139616418</v>
      </c>
      <c r="J99" s="108">
        <f>-SQRT((1/COUNT($A$2:$A$1001))*(1+2*SUMSQ($E$2:E99)))</f>
        <v>-0.36085308139616418</v>
      </c>
      <c r="U99" s="3">
        <v>98</v>
      </c>
      <c r="V99" s="3">
        <v>-1.9234740691401638E-2</v>
      </c>
      <c r="W99" s="3">
        <v>-3.1978413072863636E-2</v>
      </c>
      <c r="X99" s="3">
        <v>139.34383969475243</v>
      </c>
      <c r="Y99" s="3">
        <v>3.8675007206992332E-3</v>
      </c>
      <c r="Z99" s="108">
        <f>SQRT((1/COUNT($A$2:$A$1001))*(1+2*SUMSQ($V$2:V99)))</f>
        <v>3.5545217853743802E-2</v>
      </c>
      <c r="AA99" s="108">
        <f>-SQRT((1/COUNT($A$2:$A$1001))*(1+2*SUMSQ($V$2:V99)))</f>
        <v>-3.5545217853743802E-2</v>
      </c>
    </row>
    <row r="100" spans="1:27" x14ac:dyDescent="0.3">
      <c r="A100">
        <v>25.260791999999999</v>
      </c>
      <c r="B100">
        <f t="shared" si="1"/>
        <v>9.0120000000020184E-3</v>
      </c>
      <c r="D100" s="3">
        <v>99</v>
      </c>
      <c r="E100" s="3">
        <v>0.66168088976918571</v>
      </c>
      <c r="F100" s="3">
        <v>1.1914851407204557E-2</v>
      </c>
      <c r="G100" s="3">
        <v>68175.030755873042</v>
      </c>
      <c r="H100" s="3">
        <v>0</v>
      </c>
      <c r="I100" s="108">
        <f>SQRT((1/COUNT($A$2:$A$1001))*(1+2*SUMSQ($E$2:E100)))</f>
        <v>0.36206434449263042</v>
      </c>
      <c r="J100" s="108">
        <f>-SQRT((1/COUNT($A$2:$A$1001))*(1+2*SUMSQ($E$2:E100)))</f>
        <v>-0.36206434449263042</v>
      </c>
      <c r="U100" s="3">
        <v>99</v>
      </c>
      <c r="V100" s="3">
        <v>1.4917900269617541E-2</v>
      </c>
      <c r="W100" s="3">
        <v>4.0221920880303345E-2</v>
      </c>
      <c r="X100" s="3">
        <v>139.59111027909742</v>
      </c>
      <c r="Y100" s="3">
        <v>4.5254618399574896E-3</v>
      </c>
      <c r="Z100" s="108">
        <f>SQRT((1/COUNT($A$2:$A$1001))*(1+2*SUMSQ($V$2:V100)))</f>
        <v>3.5551478165710852E-2</v>
      </c>
      <c r="AA100" s="108">
        <f>-SQRT((1/COUNT($A$2:$A$1001))*(1+2*SUMSQ($V$2:V100)))</f>
        <v>-3.5551478165710852E-2</v>
      </c>
    </row>
    <row r="101" spans="1:27" x14ac:dyDescent="0.3">
      <c r="A101">
        <v>25.269804000000001</v>
      </c>
      <c r="B101">
        <f t="shared" si="1"/>
        <v>-2.7036999999999978E-2</v>
      </c>
      <c r="D101" s="3">
        <v>100</v>
      </c>
      <c r="E101" s="3">
        <v>0.65841079838748617</v>
      </c>
      <c r="F101" s="3">
        <v>-8.8628311927824818E-2</v>
      </c>
      <c r="G101" s="3">
        <v>68657.66607697538</v>
      </c>
      <c r="H101" s="3">
        <v>0</v>
      </c>
      <c r="I101" s="108">
        <f>SQRT((1/COUNT($A$2:$A$1001))*(1+2*SUMSQ($E$2:E101)))</f>
        <v>0.36325968550300852</v>
      </c>
      <c r="J101" s="108">
        <f>-SQRT((1/COUNT($A$2:$A$1001))*(1+2*SUMSQ($E$2:E101)))</f>
        <v>-0.36325968550300852</v>
      </c>
      <c r="U101" s="3">
        <v>100</v>
      </c>
      <c r="V101" s="3">
        <v>2.6560495533212301E-2</v>
      </c>
      <c r="W101" s="3">
        <v>-3.5260515395259531E-3</v>
      </c>
      <c r="X101" s="3">
        <v>140.3758257601985</v>
      </c>
      <c r="Y101" s="3">
        <v>4.833718377460286E-3</v>
      </c>
      <c r="Z101" s="108">
        <f>SQRT((1/COUNT($A$2:$A$1001))*(1+2*SUMSQ($V$2:V101)))</f>
        <v>3.5571315966842661E-2</v>
      </c>
      <c r="AA101" s="108">
        <f>-SQRT((1/COUNT($A$2:$A$1001))*(1+2*SUMSQ($V$2:V101)))</f>
        <v>-3.5571315966842661E-2</v>
      </c>
    </row>
    <row r="102" spans="1:27" x14ac:dyDescent="0.3">
      <c r="A102">
        <v>25.242767000000001</v>
      </c>
      <c r="B102">
        <f t="shared" si="1"/>
        <v>0.24533899999999775</v>
      </c>
    </row>
    <row r="103" spans="1:27" x14ac:dyDescent="0.3">
      <c r="A103">
        <v>25.488105999999998</v>
      </c>
      <c r="B103">
        <f t="shared" si="1"/>
        <v>-0.16355799999999832</v>
      </c>
    </row>
    <row r="104" spans="1:27" x14ac:dyDescent="0.3">
      <c r="A104">
        <v>25.324548</v>
      </c>
      <c r="B104">
        <f t="shared" si="1"/>
        <v>-0.34529500000000013</v>
      </c>
    </row>
    <row r="105" spans="1:27" x14ac:dyDescent="0.3">
      <c r="A105">
        <v>24.979253</v>
      </c>
      <c r="B105">
        <f t="shared" si="1"/>
        <v>0.24534099999999981</v>
      </c>
    </row>
    <row r="106" spans="1:27" x14ac:dyDescent="0.3">
      <c r="A106">
        <v>25.224594</v>
      </c>
      <c r="B106">
        <f t="shared" si="1"/>
        <v>-0.35437999999999903</v>
      </c>
    </row>
    <row r="107" spans="1:27" x14ac:dyDescent="0.3">
      <c r="A107">
        <v>24.870214000000001</v>
      </c>
      <c r="B107">
        <f t="shared" si="1"/>
        <v>0</v>
      </c>
    </row>
    <row r="108" spans="1:27" x14ac:dyDescent="0.3">
      <c r="A108">
        <v>24.870214000000001</v>
      </c>
      <c r="B108">
        <f t="shared" si="1"/>
        <v>0.39981200000000072</v>
      </c>
    </row>
    <row r="109" spans="1:27" x14ac:dyDescent="0.3">
      <c r="A109">
        <v>25.270026000000001</v>
      </c>
      <c r="B109">
        <f t="shared" si="1"/>
        <v>-9.0870000000009554E-3</v>
      </c>
    </row>
    <row r="110" spans="1:27" x14ac:dyDescent="0.3">
      <c r="A110">
        <v>25.260939</v>
      </c>
      <c r="B110">
        <f t="shared" si="1"/>
        <v>0.13630200000000059</v>
      </c>
    </row>
    <row r="111" spans="1:27" x14ac:dyDescent="0.3">
      <c r="A111">
        <v>25.397241000000001</v>
      </c>
      <c r="B111">
        <f t="shared" si="1"/>
        <v>0.18173200000000023</v>
      </c>
    </row>
    <row r="112" spans="1:27" x14ac:dyDescent="0.3">
      <c r="A112">
        <v>25.578973000000001</v>
      </c>
      <c r="B112">
        <f t="shared" si="1"/>
        <v>0.18173399999999873</v>
      </c>
    </row>
    <row r="113" spans="1:2" x14ac:dyDescent="0.3">
      <c r="A113">
        <v>25.760707</v>
      </c>
      <c r="B113">
        <f t="shared" si="1"/>
        <v>-0.23625300000000138</v>
      </c>
    </row>
    <row r="114" spans="1:2" x14ac:dyDescent="0.3">
      <c r="A114">
        <v>25.524453999999999</v>
      </c>
      <c r="B114">
        <f t="shared" si="1"/>
        <v>4.5432000000001693E-2</v>
      </c>
    </row>
    <row r="115" spans="1:2" x14ac:dyDescent="0.3">
      <c r="A115">
        <v>25.569886</v>
      </c>
      <c r="B115">
        <f t="shared" si="1"/>
        <v>-0.12721300000000113</v>
      </c>
    </row>
    <row r="116" spans="1:2" x14ac:dyDescent="0.3">
      <c r="A116">
        <v>25.442672999999999</v>
      </c>
      <c r="B116">
        <f t="shared" si="1"/>
        <v>-0.11812499999999915</v>
      </c>
    </row>
    <row r="117" spans="1:2" x14ac:dyDescent="0.3">
      <c r="A117">
        <v>25.324548</v>
      </c>
      <c r="B117">
        <f t="shared" si="1"/>
        <v>3.6345000000000738E-2</v>
      </c>
    </row>
    <row r="118" spans="1:2" x14ac:dyDescent="0.3">
      <c r="A118">
        <v>25.360893000000001</v>
      </c>
      <c r="B118">
        <f t="shared" si="1"/>
        <v>9.0870000000009554E-3</v>
      </c>
    </row>
    <row r="119" spans="1:2" x14ac:dyDescent="0.3">
      <c r="A119">
        <v>25.369980000000002</v>
      </c>
      <c r="B119">
        <f t="shared" si="1"/>
        <v>0.19990599999999858</v>
      </c>
    </row>
    <row r="120" spans="1:2" x14ac:dyDescent="0.3">
      <c r="A120">
        <v>25.569886</v>
      </c>
      <c r="B120">
        <f t="shared" si="1"/>
        <v>-9.0865000000000862E-2</v>
      </c>
    </row>
    <row r="121" spans="1:2" x14ac:dyDescent="0.3">
      <c r="A121">
        <v>25.479020999999999</v>
      </c>
      <c r="B121">
        <f t="shared" si="1"/>
        <v>5.4518999999999096E-2</v>
      </c>
    </row>
    <row r="122" spans="1:2" x14ac:dyDescent="0.3">
      <c r="A122">
        <v>25.533539999999999</v>
      </c>
      <c r="B122">
        <f t="shared" si="1"/>
        <v>7.2694000000002035E-2</v>
      </c>
    </row>
    <row r="123" spans="1:2" x14ac:dyDescent="0.3">
      <c r="A123">
        <v>25.606234000000001</v>
      </c>
      <c r="B123">
        <f t="shared" si="1"/>
        <v>0.12721300000000113</v>
      </c>
    </row>
    <row r="124" spans="1:2" x14ac:dyDescent="0.3">
      <c r="A124">
        <v>25.733447000000002</v>
      </c>
      <c r="B124">
        <f t="shared" si="1"/>
        <v>-0.19082000000000221</v>
      </c>
    </row>
    <row r="125" spans="1:2" x14ac:dyDescent="0.3">
      <c r="A125">
        <v>25.542627</v>
      </c>
      <c r="B125">
        <f t="shared" si="1"/>
        <v>0.12721300000000113</v>
      </c>
    </row>
    <row r="126" spans="1:2" x14ac:dyDescent="0.3">
      <c r="A126">
        <v>25.669840000000001</v>
      </c>
      <c r="B126">
        <f t="shared" si="1"/>
        <v>-8.1780000000001962E-2</v>
      </c>
    </row>
    <row r="127" spans="1:2" x14ac:dyDescent="0.3">
      <c r="A127">
        <v>25.588059999999999</v>
      </c>
      <c r="B127">
        <f t="shared" si="1"/>
        <v>0</v>
      </c>
    </row>
    <row r="128" spans="1:2" x14ac:dyDescent="0.3">
      <c r="A128">
        <v>25.588059999999999</v>
      </c>
      <c r="B128">
        <f t="shared" si="1"/>
        <v>0.19082099999999969</v>
      </c>
    </row>
    <row r="129" spans="1:2" x14ac:dyDescent="0.3">
      <c r="A129">
        <v>25.778880999999998</v>
      </c>
      <c r="B129">
        <f t="shared" si="1"/>
        <v>0.2180800000000005</v>
      </c>
    </row>
    <row r="130" spans="1:2" x14ac:dyDescent="0.3">
      <c r="A130">
        <v>25.996960999999999</v>
      </c>
      <c r="B130">
        <f t="shared" si="1"/>
        <v>0</v>
      </c>
    </row>
    <row r="131" spans="1:2" x14ac:dyDescent="0.3">
      <c r="A131">
        <v>25.996960999999999</v>
      </c>
      <c r="B131">
        <f t="shared" ref="B131:B194" si="2">A132-A131</f>
        <v>0.17264500000000282</v>
      </c>
    </row>
    <row r="132" spans="1:2" x14ac:dyDescent="0.3">
      <c r="A132">
        <v>26.169606000000002</v>
      </c>
      <c r="B132">
        <f t="shared" si="2"/>
        <v>-0.2180800000000005</v>
      </c>
    </row>
    <row r="133" spans="1:2" x14ac:dyDescent="0.3">
      <c r="A133">
        <v>25.951526000000001</v>
      </c>
      <c r="B133">
        <f t="shared" si="2"/>
        <v>3.6348000000000269E-2</v>
      </c>
    </row>
    <row r="134" spans="1:2" x14ac:dyDescent="0.3">
      <c r="A134">
        <v>25.987874000000001</v>
      </c>
      <c r="B134">
        <f t="shared" si="2"/>
        <v>9.0866999999999365E-2</v>
      </c>
    </row>
    <row r="135" spans="1:2" x14ac:dyDescent="0.3">
      <c r="A135">
        <v>26.078741000000001</v>
      </c>
      <c r="B135">
        <f t="shared" si="2"/>
        <v>-9.995400000000032E-2</v>
      </c>
    </row>
    <row r="136" spans="1:2" x14ac:dyDescent="0.3">
      <c r="A136">
        <v>25.978787000000001</v>
      </c>
      <c r="B136">
        <f t="shared" si="2"/>
        <v>0.92684099999999958</v>
      </c>
    </row>
    <row r="137" spans="1:2" x14ac:dyDescent="0.3">
      <c r="A137">
        <v>26.905628</v>
      </c>
      <c r="B137">
        <f t="shared" si="2"/>
        <v>0.60880699999999877</v>
      </c>
    </row>
    <row r="138" spans="1:2" x14ac:dyDescent="0.3">
      <c r="A138">
        <v>27.514434999999999</v>
      </c>
      <c r="B138">
        <f t="shared" si="2"/>
        <v>-1.2176139999999975</v>
      </c>
    </row>
    <row r="139" spans="1:2" x14ac:dyDescent="0.3">
      <c r="A139">
        <v>26.296821000000001</v>
      </c>
      <c r="B139">
        <f t="shared" si="2"/>
        <v>-0.13630000000000209</v>
      </c>
    </row>
    <row r="140" spans="1:2" x14ac:dyDescent="0.3">
      <c r="A140">
        <v>26.160520999999999</v>
      </c>
      <c r="B140">
        <f t="shared" si="2"/>
        <v>-9.0866999999999365E-2</v>
      </c>
    </row>
    <row r="141" spans="1:2" x14ac:dyDescent="0.3">
      <c r="A141">
        <v>26.069654</v>
      </c>
      <c r="B141">
        <f t="shared" si="2"/>
        <v>0.25442599999999871</v>
      </c>
    </row>
    <row r="142" spans="1:2" x14ac:dyDescent="0.3">
      <c r="A142">
        <v>26.324079999999999</v>
      </c>
      <c r="B142">
        <f t="shared" si="2"/>
        <v>-0.12721299999999758</v>
      </c>
    </row>
    <row r="143" spans="1:2" x14ac:dyDescent="0.3">
      <c r="A143">
        <v>26.196867000000001</v>
      </c>
      <c r="B143">
        <f t="shared" si="2"/>
        <v>-3.6346000000001766E-2</v>
      </c>
    </row>
    <row r="144" spans="1:2" x14ac:dyDescent="0.3">
      <c r="A144">
        <v>26.160520999999999</v>
      </c>
      <c r="B144">
        <f t="shared" si="2"/>
        <v>0.89049299999999931</v>
      </c>
    </row>
    <row r="145" spans="1:2" x14ac:dyDescent="0.3">
      <c r="A145">
        <v>27.051013999999999</v>
      </c>
      <c r="B145">
        <f t="shared" si="2"/>
        <v>0.96318700000000135</v>
      </c>
    </row>
    <row r="146" spans="1:2" x14ac:dyDescent="0.3">
      <c r="A146">
        <v>28.014201</v>
      </c>
      <c r="B146">
        <f t="shared" si="2"/>
        <v>-0.20899299999999954</v>
      </c>
    </row>
    <row r="147" spans="1:2" x14ac:dyDescent="0.3">
      <c r="A147">
        <v>27.805208</v>
      </c>
      <c r="B147">
        <f t="shared" si="2"/>
        <v>1.0540529999999997</v>
      </c>
    </row>
    <row r="148" spans="1:2" x14ac:dyDescent="0.3">
      <c r="A148">
        <v>28.859261</v>
      </c>
      <c r="B148">
        <f t="shared" si="2"/>
        <v>0.1635610000000014</v>
      </c>
    </row>
    <row r="149" spans="1:2" x14ac:dyDescent="0.3">
      <c r="A149">
        <v>29.022822000000001</v>
      </c>
      <c r="B149">
        <f t="shared" si="2"/>
        <v>-0.13630000000000209</v>
      </c>
    </row>
    <row r="150" spans="1:2" x14ac:dyDescent="0.3">
      <c r="A150">
        <v>28.886521999999999</v>
      </c>
      <c r="B150">
        <f t="shared" si="2"/>
        <v>0.74510599999999982</v>
      </c>
    </row>
    <row r="151" spans="1:2" x14ac:dyDescent="0.3">
      <c r="A151">
        <v>29.631627999999999</v>
      </c>
      <c r="B151">
        <f t="shared" si="2"/>
        <v>0.44524499999999989</v>
      </c>
    </row>
    <row r="152" spans="1:2" x14ac:dyDescent="0.3">
      <c r="A152">
        <v>30.076872999999999</v>
      </c>
      <c r="B152">
        <f t="shared" si="2"/>
        <v>-0.34529099999999957</v>
      </c>
    </row>
    <row r="153" spans="1:2" x14ac:dyDescent="0.3">
      <c r="A153">
        <v>29.731582</v>
      </c>
      <c r="B153">
        <f t="shared" si="2"/>
        <v>0.39981300000000175</v>
      </c>
    </row>
    <row r="154" spans="1:2" x14ac:dyDescent="0.3">
      <c r="A154">
        <v>30.131395000000001</v>
      </c>
      <c r="B154">
        <f t="shared" si="2"/>
        <v>0.29986099999999993</v>
      </c>
    </row>
    <row r="155" spans="1:2" x14ac:dyDescent="0.3">
      <c r="A155">
        <v>30.431256000000001</v>
      </c>
      <c r="B155">
        <f t="shared" si="2"/>
        <v>0.23625200000000035</v>
      </c>
    </row>
    <row r="156" spans="1:2" x14ac:dyDescent="0.3">
      <c r="A156">
        <v>30.667508000000002</v>
      </c>
      <c r="B156">
        <f t="shared" si="2"/>
        <v>-0.39981200000000072</v>
      </c>
    </row>
    <row r="157" spans="1:2" x14ac:dyDescent="0.3">
      <c r="A157">
        <v>30.267696000000001</v>
      </c>
      <c r="B157">
        <f t="shared" si="2"/>
        <v>-0.2907730000000015</v>
      </c>
    </row>
    <row r="158" spans="1:2" x14ac:dyDescent="0.3">
      <c r="A158">
        <v>29.976922999999999</v>
      </c>
      <c r="B158">
        <f t="shared" si="2"/>
        <v>-0.29986200000000096</v>
      </c>
    </row>
    <row r="159" spans="1:2" x14ac:dyDescent="0.3">
      <c r="A159">
        <v>29.677060999999998</v>
      </c>
      <c r="B159">
        <f t="shared" si="2"/>
        <v>2.725900000000081E-2</v>
      </c>
    </row>
    <row r="160" spans="1:2" x14ac:dyDescent="0.3">
      <c r="A160">
        <v>29.704319999999999</v>
      </c>
      <c r="B160">
        <f t="shared" si="2"/>
        <v>0.30894699999999986</v>
      </c>
    </row>
    <row r="161" spans="1:2" x14ac:dyDescent="0.3">
      <c r="A161">
        <v>30.013266999999999</v>
      </c>
      <c r="B161">
        <f t="shared" si="2"/>
        <v>0.66797800000000151</v>
      </c>
    </row>
    <row r="162" spans="1:2" x14ac:dyDescent="0.3">
      <c r="A162">
        <v>30.681245000000001</v>
      </c>
      <c r="B162">
        <f t="shared" si="2"/>
        <v>0.29281199999999785</v>
      </c>
    </row>
    <row r="163" spans="1:2" x14ac:dyDescent="0.3">
      <c r="A163">
        <v>30.974056999999998</v>
      </c>
      <c r="B163">
        <f t="shared" si="2"/>
        <v>0.21046200000000326</v>
      </c>
    </row>
    <row r="164" spans="1:2" x14ac:dyDescent="0.3">
      <c r="A164">
        <v>31.184519000000002</v>
      </c>
      <c r="B164">
        <f t="shared" si="2"/>
        <v>0.72287799999999791</v>
      </c>
    </row>
    <row r="165" spans="1:2" x14ac:dyDescent="0.3">
      <c r="A165">
        <v>31.907397</v>
      </c>
      <c r="B165">
        <f t="shared" si="2"/>
        <v>0.19215999999999767</v>
      </c>
    </row>
    <row r="166" spans="1:2" x14ac:dyDescent="0.3">
      <c r="A166">
        <v>32.099556999999997</v>
      </c>
      <c r="B166">
        <f t="shared" si="2"/>
        <v>-0.21046199999999615</v>
      </c>
    </row>
    <row r="167" spans="1:2" x14ac:dyDescent="0.3">
      <c r="A167">
        <v>31.889095000000001</v>
      </c>
      <c r="B167">
        <f t="shared" si="2"/>
        <v>-0.21960699999999989</v>
      </c>
    </row>
    <row r="168" spans="1:2" x14ac:dyDescent="0.3">
      <c r="A168">
        <v>31.669488000000001</v>
      </c>
      <c r="B168">
        <f t="shared" si="2"/>
        <v>-0.42091700000000287</v>
      </c>
    </row>
    <row r="169" spans="1:2" x14ac:dyDescent="0.3">
      <c r="A169">
        <v>31.248570999999998</v>
      </c>
      <c r="B169">
        <f t="shared" si="2"/>
        <v>0.10980400000000046</v>
      </c>
    </row>
    <row r="170" spans="1:2" x14ac:dyDescent="0.3">
      <c r="A170">
        <v>31.358374999999999</v>
      </c>
      <c r="B170">
        <f t="shared" si="2"/>
        <v>0.68627900000000253</v>
      </c>
    </row>
    <row r="171" spans="1:2" x14ac:dyDescent="0.3">
      <c r="A171">
        <v>32.044654000000001</v>
      </c>
      <c r="B171">
        <f t="shared" si="2"/>
        <v>-0.12810500000000147</v>
      </c>
    </row>
    <row r="172" spans="1:2" x14ac:dyDescent="0.3">
      <c r="A172">
        <v>31.916549</v>
      </c>
      <c r="B172">
        <f t="shared" si="2"/>
        <v>0.13725400000000221</v>
      </c>
    </row>
    <row r="173" spans="1:2" x14ac:dyDescent="0.3">
      <c r="A173">
        <v>32.053803000000002</v>
      </c>
      <c r="B173">
        <f t="shared" si="2"/>
        <v>-0.1189530000000012</v>
      </c>
    </row>
    <row r="174" spans="1:2" x14ac:dyDescent="0.3">
      <c r="A174">
        <v>31.934850000000001</v>
      </c>
      <c r="B174">
        <f t="shared" si="2"/>
        <v>0.63137599999999949</v>
      </c>
    </row>
    <row r="175" spans="1:2" x14ac:dyDescent="0.3">
      <c r="A175">
        <v>32.566226</v>
      </c>
      <c r="B175">
        <f t="shared" si="2"/>
        <v>-0.54902200000000079</v>
      </c>
    </row>
    <row r="176" spans="1:2" x14ac:dyDescent="0.3">
      <c r="A176">
        <v>32.017204</v>
      </c>
      <c r="B176">
        <f t="shared" si="2"/>
        <v>-0.19216099999999869</v>
      </c>
    </row>
    <row r="177" spans="1:2" x14ac:dyDescent="0.3">
      <c r="A177">
        <v>31.825043000000001</v>
      </c>
      <c r="B177">
        <f t="shared" si="2"/>
        <v>0.16470699999999994</v>
      </c>
    </row>
    <row r="178" spans="1:2" x14ac:dyDescent="0.3">
      <c r="A178">
        <v>31.989750000000001</v>
      </c>
      <c r="B178">
        <f t="shared" si="2"/>
        <v>0.64967699999999695</v>
      </c>
    </row>
    <row r="179" spans="1:2" x14ac:dyDescent="0.3">
      <c r="A179">
        <v>32.639426999999998</v>
      </c>
      <c r="B179">
        <f t="shared" si="2"/>
        <v>-0.18300499999999431</v>
      </c>
    </row>
    <row r="180" spans="1:2" x14ac:dyDescent="0.3">
      <c r="A180">
        <v>32.456422000000003</v>
      </c>
      <c r="B180">
        <f t="shared" si="2"/>
        <v>-0.57647500000000207</v>
      </c>
    </row>
    <row r="181" spans="1:2" x14ac:dyDescent="0.3">
      <c r="A181">
        <v>31.879947000000001</v>
      </c>
      <c r="B181">
        <f t="shared" si="2"/>
        <v>0.14640599999999893</v>
      </c>
    </row>
    <row r="182" spans="1:2" x14ac:dyDescent="0.3">
      <c r="A182">
        <v>32.026353</v>
      </c>
      <c r="B182">
        <f t="shared" si="2"/>
        <v>-0.25620999999999938</v>
      </c>
    </row>
    <row r="183" spans="1:2" x14ac:dyDescent="0.3">
      <c r="A183">
        <v>31.770143000000001</v>
      </c>
      <c r="B183">
        <f t="shared" si="2"/>
        <v>-0.2928120000000014</v>
      </c>
    </row>
    <row r="184" spans="1:2" x14ac:dyDescent="0.3">
      <c r="A184">
        <v>31.477331</v>
      </c>
      <c r="B184">
        <f t="shared" si="2"/>
        <v>0.54902200000000079</v>
      </c>
    </row>
    <row r="185" spans="1:2" x14ac:dyDescent="0.3">
      <c r="A185">
        <v>32.026353</v>
      </c>
      <c r="B185">
        <f t="shared" si="2"/>
        <v>-1.8301999999998486E-2</v>
      </c>
    </row>
    <row r="186" spans="1:2" x14ac:dyDescent="0.3">
      <c r="A186">
        <v>32.008051000000002</v>
      </c>
      <c r="B186">
        <f t="shared" si="2"/>
        <v>-0.35686400000000162</v>
      </c>
    </row>
    <row r="187" spans="1:2" x14ac:dyDescent="0.3">
      <c r="A187">
        <v>31.651187</v>
      </c>
      <c r="B187">
        <f t="shared" si="2"/>
        <v>-1.0065409999999986</v>
      </c>
    </row>
    <row r="188" spans="1:2" x14ac:dyDescent="0.3">
      <c r="A188">
        <v>30.644646000000002</v>
      </c>
      <c r="B188">
        <f t="shared" si="2"/>
        <v>-0.20131000000000299</v>
      </c>
    </row>
    <row r="189" spans="1:2" x14ac:dyDescent="0.3">
      <c r="A189">
        <v>30.443335999999999</v>
      </c>
      <c r="B189">
        <f t="shared" si="2"/>
        <v>0.41176800000000213</v>
      </c>
    </row>
    <row r="190" spans="1:2" x14ac:dyDescent="0.3">
      <c r="A190">
        <v>30.855104000000001</v>
      </c>
      <c r="B190">
        <f t="shared" si="2"/>
        <v>-4.5754000000002293E-2</v>
      </c>
    </row>
    <row r="191" spans="1:2" x14ac:dyDescent="0.3">
      <c r="A191">
        <v>30.809349999999998</v>
      </c>
      <c r="B191">
        <f t="shared" si="2"/>
        <v>0.62222600000000128</v>
      </c>
    </row>
    <row r="192" spans="1:2" x14ac:dyDescent="0.3">
      <c r="A192">
        <v>31.431576</v>
      </c>
      <c r="B192">
        <f t="shared" si="2"/>
        <v>0.24706099999999864</v>
      </c>
    </row>
    <row r="193" spans="1:2" x14ac:dyDescent="0.3">
      <c r="A193">
        <v>31.678636999999998</v>
      </c>
      <c r="B193">
        <f t="shared" si="2"/>
        <v>-7.3200999999997407E-2</v>
      </c>
    </row>
    <row r="194" spans="1:2" x14ac:dyDescent="0.3">
      <c r="A194">
        <v>31.605436000000001</v>
      </c>
      <c r="B194">
        <f t="shared" si="2"/>
        <v>-0.16470800000000096</v>
      </c>
    </row>
    <row r="195" spans="1:2" x14ac:dyDescent="0.3">
      <c r="A195">
        <v>31.440728</v>
      </c>
      <c r="B195">
        <f t="shared" ref="B195:B258" si="3">A196-A195</f>
        <v>-0.38431800000000038</v>
      </c>
    </row>
    <row r="196" spans="1:2" x14ac:dyDescent="0.3">
      <c r="A196">
        <v>31.05641</v>
      </c>
      <c r="B196">
        <f t="shared" si="3"/>
        <v>6.4053000000001248E-2</v>
      </c>
    </row>
    <row r="197" spans="1:2" x14ac:dyDescent="0.3">
      <c r="A197">
        <v>31.120463000000001</v>
      </c>
      <c r="B197">
        <f t="shared" si="3"/>
        <v>0.18300799999999739</v>
      </c>
    </row>
    <row r="198" spans="1:2" x14ac:dyDescent="0.3">
      <c r="A198">
        <v>31.303470999999998</v>
      </c>
      <c r="B198">
        <f t="shared" si="3"/>
        <v>0.10980699999999999</v>
      </c>
    </row>
    <row r="199" spans="1:2" x14ac:dyDescent="0.3">
      <c r="A199">
        <v>31.413277999999998</v>
      </c>
      <c r="B199">
        <f t="shared" si="3"/>
        <v>1.829800000000148E-2</v>
      </c>
    </row>
    <row r="200" spans="1:2" x14ac:dyDescent="0.3">
      <c r="A200">
        <v>31.431576</v>
      </c>
      <c r="B200">
        <f t="shared" si="3"/>
        <v>0.32026600000000016</v>
      </c>
    </row>
    <row r="201" spans="1:2" x14ac:dyDescent="0.3">
      <c r="A201">
        <v>31.751842</v>
      </c>
      <c r="B201">
        <f t="shared" si="3"/>
        <v>0.90588599999999886</v>
      </c>
    </row>
    <row r="202" spans="1:2" x14ac:dyDescent="0.3">
      <c r="A202">
        <v>32.657727999999999</v>
      </c>
      <c r="B202">
        <f t="shared" si="3"/>
        <v>-1.8301000000001011E-2</v>
      </c>
    </row>
    <row r="203" spans="1:2" x14ac:dyDescent="0.3">
      <c r="A203">
        <v>32.639426999999998</v>
      </c>
      <c r="B203">
        <f t="shared" si="3"/>
        <v>0.45751900000000489</v>
      </c>
    </row>
    <row r="204" spans="1:2" x14ac:dyDescent="0.3">
      <c r="A204">
        <v>33.096946000000003</v>
      </c>
      <c r="B204">
        <f t="shared" si="3"/>
        <v>9.1505999999995424E-2</v>
      </c>
    </row>
    <row r="205" spans="1:2" x14ac:dyDescent="0.3">
      <c r="A205">
        <v>33.188451999999998</v>
      </c>
      <c r="B205">
        <f t="shared" si="3"/>
        <v>-0.48496899999999954</v>
      </c>
    </row>
    <row r="206" spans="1:2" x14ac:dyDescent="0.3">
      <c r="A206">
        <v>32.703482999999999</v>
      </c>
      <c r="B206">
        <f t="shared" si="3"/>
        <v>-0.27451500000000095</v>
      </c>
    </row>
    <row r="207" spans="1:2" x14ac:dyDescent="0.3">
      <c r="A207">
        <v>32.428967999999998</v>
      </c>
      <c r="B207">
        <f t="shared" si="3"/>
        <v>-3.696754999999996</v>
      </c>
    </row>
    <row r="208" spans="1:2" x14ac:dyDescent="0.3">
      <c r="A208">
        <v>28.732213000000002</v>
      </c>
      <c r="B208">
        <f t="shared" si="3"/>
        <v>0.558171999999999</v>
      </c>
    </row>
    <row r="209" spans="1:2" x14ac:dyDescent="0.3">
      <c r="A209">
        <v>29.290385000000001</v>
      </c>
      <c r="B209">
        <f t="shared" si="3"/>
        <v>-0.17385600000000068</v>
      </c>
    </row>
    <row r="210" spans="1:2" x14ac:dyDescent="0.3">
      <c r="A210">
        <v>29.116529</v>
      </c>
      <c r="B210">
        <f t="shared" si="3"/>
        <v>0.12810500000000147</v>
      </c>
    </row>
    <row r="211" spans="1:2" x14ac:dyDescent="0.3">
      <c r="A211">
        <v>29.244634000000001</v>
      </c>
      <c r="B211">
        <f t="shared" si="3"/>
        <v>-0.52157100000000156</v>
      </c>
    </row>
    <row r="212" spans="1:2" x14ac:dyDescent="0.3">
      <c r="A212">
        <v>28.723063</v>
      </c>
      <c r="B212">
        <f t="shared" si="3"/>
        <v>0.2104600000000012</v>
      </c>
    </row>
    <row r="213" spans="1:2" x14ac:dyDescent="0.3">
      <c r="A213">
        <v>28.933523000000001</v>
      </c>
      <c r="B213">
        <f t="shared" si="3"/>
        <v>-7.3202999999999463E-2</v>
      </c>
    </row>
    <row r="214" spans="1:2" x14ac:dyDescent="0.3">
      <c r="A214">
        <v>28.860320000000002</v>
      </c>
      <c r="B214">
        <f t="shared" si="3"/>
        <v>0.28366099999999861</v>
      </c>
    </row>
    <row r="215" spans="1:2" x14ac:dyDescent="0.3">
      <c r="A215">
        <v>29.143981</v>
      </c>
      <c r="B215">
        <f t="shared" si="3"/>
        <v>-9.1500000000017678E-3</v>
      </c>
    </row>
    <row r="216" spans="1:2" x14ac:dyDescent="0.3">
      <c r="A216">
        <v>29.134830999999998</v>
      </c>
      <c r="B216">
        <f t="shared" si="3"/>
        <v>-0.15555699999999817</v>
      </c>
    </row>
    <row r="217" spans="1:2" x14ac:dyDescent="0.3">
      <c r="A217">
        <v>28.979274</v>
      </c>
      <c r="B217">
        <f t="shared" si="3"/>
        <v>0.20130800000000093</v>
      </c>
    </row>
    <row r="218" spans="1:2" x14ac:dyDescent="0.3">
      <c r="A218">
        <v>29.180582000000001</v>
      </c>
      <c r="B218">
        <f t="shared" si="3"/>
        <v>-0.17385600000000068</v>
      </c>
    </row>
    <row r="219" spans="1:2" x14ac:dyDescent="0.3">
      <c r="A219">
        <v>29.006726</v>
      </c>
      <c r="B219">
        <f t="shared" si="3"/>
        <v>-0.10980599999999896</v>
      </c>
    </row>
    <row r="220" spans="1:2" x14ac:dyDescent="0.3">
      <c r="A220">
        <v>28.896920000000001</v>
      </c>
      <c r="B220">
        <f t="shared" si="3"/>
        <v>0.43921999999999883</v>
      </c>
    </row>
    <row r="221" spans="1:2" x14ac:dyDescent="0.3">
      <c r="A221">
        <v>29.33614</v>
      </c>
      <c r="B221">
        <f t="shared" si="3"/>
        <v>0.75947999999999993</v>
      </c>
    </row>
    <row r="222" spans="1:2" x14ac:dyDescent="0.3">
      <c r="A222">
        <v>30.09562</v>
      </c>
      <c r="B222">
        <f t="shared" si="3"/>
        <v>-0.17385600000000068</v>
      </c>
    </row>
    <row r="223" spans="1:2" x14ac:dyDescent="0.3">
      <c r="A223">
        <v>29.921764</v>
      </c>
      <c r="B223">
        <f t="shared" si="3"/>
        <v>0.15555499999999967</v>
      </c>
    </row>
    <row r="224" spans="1:2" x14ac:dyDescent="0.3">
      <c r="A224">
        <v>30.077318999999999</v>
      </c>
      <c r="B224">
        <f t="shared" si="3"/>
        <v>-0.37780799999999815</v>
      </c>
    </row>
    <row r="225" spans="1:2" x14ac:dyDescent="0.3">
      <c r="A225">
        <v>29.699511000000001</v>
      </c>
      <c r="B225">
        <f t="shared" si="3"/>
        <v>0.11057800000000029</v>
      </c>
    </row>
    <row r="226" spans="1:2" x14ac:dyDescent="0.3">
      <c r="A226">
        <v>29.810089000000001</v>
      </c>
      <c r="B226">
        <f t="shared" si="3"/>
        <v>-0.51603100000000168</v>
      </c>
    </row>
    <row r="227" spans="1:2" x14ac:dyDescent="0.3">
      <c r="A227">
        <v>29.294058</v>
      </c>
      <c r="B227">
        <f t="shared" si="3"/>
        <v>9.2140000000000555E-3</v>
      </c>
    </row>
    <row r="228" spans="1:2" x14ac:dyDescent="0.3">
      <c r="A228">
        <v>29.303272</v>
      </c>
      <c r="B228">
        <f t="shared" si="3"/>
        <v>-0.3778100000000002</v>
      </c>
    </row>
    <row r="229" spans="1:2" x14ac:dyDescent="0.3">
      <c r="A229">
        <v>28.925462</v>
      </c>
      <c r="B229">
        <f t="shared" si="3"/>
        <v>0.21194399999999902</v>
      </c>
    </row>
    <row r="230" spans="1:2" x14ac:dyDescent="0.3">
      <c r="A230">
        <v>29.137405999999999</v>
      </c>
      <c r="B230">
        <f t="shared" si="3"/>
        <v>-9.2149999999975307E-3</v>
      </c>
    </row>
    <row r="231" spans="1:2" x14ac:dyDescent="0.3">
      <c r="A231">
        <v>29.128191000000001</v>
      </c>
      <c r="B231">
        <f t="shared" si="3"/>
        <v>0.71875799999999757</v>
      </c>
    </row>
    <row r="232" spans="1:2" x14ac:dyDescent="0.3">
      <c r="A232">
        <v>29.846948999999999</v>
      </c>
      <c r="B232">
        <f t="shared" si="3"/>
        <v>2.1747090000000036</v>
      </c>
    </row>
    <row r="233" spans="1:2" x14ac:dyDescent="0.3">
      <c r="A233">
        <v>32.021658000000002</v>
      </c>
      <c r="B233">
        <f t="shared" si="3"/>
        <v>-0.55289100000000246</v>
      </c>
    </row>
    <row r="234" spans="1:2" x14ac:dyDescent="0.3">
      <c r="A234">
        <v>31.468767</v>
      </c>
      <c r="B234">
        <f t="shared" si="3"/>
        <v>-0.82012599999999836</v>
      </c>
    </row>
    <row r="235" spans="1:2" x14ac:dyDescent="0.3">
      <c r="A235">
        <v>30.648641000000001</v>
      </c>
      <c r="B235">
        <f t="shared" si="3"/>
        <v>-0.22115400000000207</v>
      </c>
    </row>
    <row r="236" spans="1:2" x14ac:dyDescent="0.3">
      <c r="A236">
        <v>30.427486999999999</v>
      </c>
      <c r="B236">
        <f t="shared" si="3"/>
        <v>0.48838600000000199</v>
      </c>
    </row>
    <row r="237" spans="1:2" x14ac:dyDescent="0.3">
      <c r="A237">
        <v>30.915873000000001</v>
      </c>
      <c r="B237">
        <f t="shared" si="3"/>
        <v>-0.13822100000000148</v>
      </c>
    </row>
    <row r="238" spans="1:2" x14ac:dyDescent="0.3">
      <c r="A238">
        <v>30.777652</v>
      </c>
      <c r="B238">
        <f t="shared" si="3"/>
        <v>-1.4006609999999995</v>
      </c>
    </row>
    <row r="239" spans="1:2" x14ac:dyDescent="0.3">
      <c r="A239">
        <v>29.376991</v>
      </c>
      <c r="B239">
        <f t="shared" si="3"/>
        <v>-0.62660999999999945</v>
      </c>
    </row>
    <row r="240" spans="1:2" x14ac:dyDescent="0.3">
      <c r="A240">
        <v>28.750381000000001</v>
      </c>
      <c r="B240">
        <f t="shared" si="3"/>
        <v>2.764399999999867E-2</v>
      </c>
    </row>
    <row r="241" spans="1:2" x14ac:dyDescent="0.3">
      <c r="A241">
        <v>28.778025</v>
      </c>
      <c r="B241">
        <f t="shared" si="3"/>
        <v>-7.3719000000000534E-2</v>
      </c>
    </row>
    <row r="242" spans="1:2" x14ac:dyDescent="0.3">
      <c r="A242">
        <v>28.704305999999999</v>
      </c>
      <c r="B242">
        <f t="shared" si="3"/>
        <v>0.46995800000000187</v>
      </c>
    </row>
    <row r="243" spans="1:2" x14ac:dyDescent="0.3">
      <c r="A243">
        <v>29.174264000000001</v>
      </c>
      <c r="B243">
        <f t="shared" si="3"/>
        <v>0.67268499999999776</v>
      </c>
    </row>
    <row r="244" spans="1:2" x14ac:dyDescent="0.3">
      <c r="A244">
        <v>29.846948999999999</v>
      </c>
      <c r="B244">
        <f t="shared" si="3"/>
        <v>0.32252200000000286</v>
      </c>
    </row>
    <row r="245" spans="1:2" x14ac:dyDescent="0.3">
      <c r="A245">
        <v>30.169471000000001</v>
      </c>
      <c r="B245">
        <f t="shared" si="3"/>
        <v>-4.6077000000000368E-2</v>
      </c>
    </row>
    <row r="246" spans="1:2" x14ac:dyDescent="0.3">
      <c r="A246">
        <v>30.123394000000001</v>
      </c>
      <c r="B246">
        <f t="shared" si="3"/>
        <v>0.3133059999999972</v>
      </c>
    </row>
    <row r="247" spans="1:2" x14ac:dyDescent="0.3">
      <c r="A247">
        <v>30.436699999999998</v>
      </c>
      <c r="B247">
        <f t="shared" si="3"/>
        <v>-0.21194199999999697</v>
      </c>
    </row>
    <row r="248" spans="1:2" x14ac:dyDescent="0.3">
      <c r="A248">
        <v>30.224758000000001</v>
      </c>
      <c r="B248">
        <f t="shared" si="3"/>
        <v>0.11979499999999987</v>
      </c>
    </row>
    <row r="249" spans="1:2" x14ac:dyDescent="0.3">
      <c r="A249">
        <v>30.344553000000001</v>
      </c>
      <c r="B249">
        <f t="shared" si="3"/>
        <v>0.35937899999999701</v>
      </c>
    </row>
    <row r="250" spans="1:2" x14ac:dyDescent="0.3">
      <c r="A250">
        <v>30.703931999999998</v>
      </c>
      <c r="B250">
        <f t="shared" si="3"/>
        <v>0.29487500000000111</v>
      </c>
    </row>
    <row r="251" spans="1:2" x14ac:dyDescent="0.3">
      <c r="A251">
        <v>30.998806999999999</v>
      </c>
      <c r="B251">
        <f t="shared" si="3"/>
        <v>-0.78326200000000057</v>
      </c>
    </row>
    <row r="252" spans="1:2" x14ac:dyDescent="0.3">
      <c r="A252">
        <v>30.215544999999999</v>
      </c>
      <c r="B252">
        <f t="shared" si="3"/>
        <v>-4.6073999999997284E-2</v>
      </c>
    </row>
    <row r="253" spans="1:2" x14ac:dyDescent="0.3">
      <c r="A253">
        <v>30.169471000000001</v>
      </c>
      <c r="B253">
        <f t="shared" si="3"/>
        <v>-0.26723199999999991</v>
      </c>
    </row>
    <row r="254" spans="1:2" x14ac:dyDescent="0.3">
      <c r="A254">
        <v>29.902239000000002</v>
      </c>
      <c r="B254">
        <f t="shared" si="3"/>
        <v>5.5286999999999864E-2</v>
      </c>
    </row>
    <row r="255" spans="1:2" x14ac:dyDescent="0.3">
      <c r="A255">
        <v>29.957526000000001</v>
      </c>
      <c r="B255">
        <f t="shared" si="3"/>
        <v>0.23958899999999872</v>
      </c>
    </row>
    <row r="256" spans="1:2" x14ac:dyDescent="0.3">
      <c r="A256">
        <v>30.197115</v>
      </c>
      <c r="B256">
        <f t="shared" si="3"/>
        <v>0.46074300000000079</v>
      </c>
    </row>
    <row r="257" spans="1:2" x14ac:dyDescent="0.3">
      <c r="A257">
        <v>30.657858000000001</v>
      </c>
      <c r="B257">
        <f t="shared" si="3"/>
        <v>9.2129999999990275E-3</v>
      </c>
    </row>
    <row r="258" spans="1:2" x14ac:dyDescent="0.3">
      <c r="A258">
        <v>30.667071</v>
      </c>
      <c r="B258">
        <f t="shared" si="3"/>
        <v>0.2764489999999995</v>
      </c>
    </row>
    <row r="259" spans="1:2" x14ac:dyDescent="0.3">
      <c r="A259">
        <v>30.943519999999999</v>
      </c>
      <c r="B259">
        <f t="shared" ref="B259:B322" si="4">A260-A259</f>
        <v>0.31330200000000019</v>
      </c>
    </row>
    <row r="260" spans="1:2" x14ac:dyDescent="0.3">
      <c r="A260">
        <v>31.256822</v>
      </c>
      <c r="B260">
        <f t="shared" si="4"/>
        <v>-5.5286999999999864E-2</v>
      </c>
    </row>
    <row r="261" spans="1:2" x14ac:dyDescent="0.3">
      <c r="A261">
        <v>31.201535</v>
      </c>
      <c r="B261">
        <f t="shared" si="4"/>
        <v>1.8430999999999642E-2</v>
      </c>
    </row>
    <row r="262" spans="1:2" x14ac:dyDescent="0.3">
      <c r="A262">
        <v>31.219965999999999</v>
      </c>
      <c r="B262">
        <f t="shared" si="4"/>
        <v>-0.53446399999999983</v>
      </c>
    </row>
    <row r="263" spans="1:2" x14ac:dyDescent="0.3">
      <c r="A263">
        <v>30.685502</v>
      </c>
      <c r="B263">
        <f t="shared" si="4"/>
        <v>-0.26723199999999991</v>
      </c>
    </row>
    <row r="264" spans="1:2" x14ac:dyDescent="0.3">
      <c r="A264">
        <v>30.41827</v>
      </c>
      <c r="B264">
        <f t="shared" si="4"/>
        <v>5.5289999999999395E-2</v>
      </c>
    </row>
    <row r="265" spans="1:2" x14ac:dyDescent="0.3">
      <c r="A265">
        <v>30.473559999999999</v>
      </c>
      <c r="B265">
        <f t="shared" si="4"/>
        <v>0.63582500000000053</v>
      </c>
    </row>
    <row r="266" spans="1:2" x14ac:dyDescent="0.3">
      <c r="A266">
        <v>31.109385</v>
      </c>
      <c r="B266">
        <f t="shared" si="4"/>
        <v>0.34095200000000148</v>
      </c>
    </row>
    <row r="267" spans="1:2" x14ac:dyDescent="0.3">
      <c r="A267">
        <v>31.450337000000001</v>
      </c>
      <c r="B267">
        <f t="shared" si="4"/>
        <v>0.29487599999999858</v>
      </c>
    </row>
    <row r="268" spans="1:2" x14ac:dyDescent="0.3">
      <c r="A268">
        <v>31.745213</v>
      </c>
      <c r="B268">
        <f t="shared" si="4"/>
        <v>3.6860000000000781E-2</v>
      </c>
    </row>
    <row r="269" spans="1:2" x14ac:dyDescent="0.3">
      <c r="A269">
        <v>31.782073</v>
      </c>
      <c r="B269">
        <f t="shared" si="4"/>
        <v>0.13822099999999793</v>
      </c>
    </row>
    <row r="270" spans="1:2" x14ac:dyDescent="0.3">
      <c r="A270">
        <v>31.920293999999998</v>
      </c>
      <c r="B270">
        <f t="shared" si="4"/>
        <v>0.25801500000000033</v>
      </c>
    </row>
    <row r="271" spans="1:2" x14ac:dyDescent="0.3">
      <c r="A271">
        <v>32.178308999999999</v>
      </c>
      <c r="B271">
        <f t="shared" si="4"/>
        <v>3.6860000000004334E-2</v>
      </c>
    </row>
    <row r="272" spans="1:2" x14ac:dyDescent="0.3">
      <c r="A272">
        <v>32.215169000000003</v>
      </c>
      <c r="B272">
        <f t="shared" si="4"/>
        <v>2.7646999999994648E-2</v>
      </c>
    </row>
    <row r="273" spans="1:2" x14ac:dyDescent="0.3">
      <c r="A273">
        <v>32.242815999999998</v>
      </c>
      <c r="B273">
        <f t="shared" si="4"/>
        <v>-0.37780899999999917</v>
      </c>
    </row>
    <row r="274" spans="1:2" x14ac:dyDescent="0.3">
      <c r="A274">
        <v>31.865006999999999</v>
      </c>
      <c r="B274">
        <f t="shared" si="4"/>
        <v>-0.75562199999999891</v>
      </c>
    </row>
    <row r="275" spans="1:2" x14ac:dyDescent="0.3">
      <c r="A275">
        <v>31.109385</v>
      </c>
      <c r="B275">
        <f t="shared" si="4"/>
        <v>-3.685700000000125E-2</v>
      </c>
    </row>
    <row r="276" spans="1:2" x14ac:dyDescent="0.3">
      <c r="A276">
        <v>31.072527999999998</v>
      </c>
      <c r="B276">
        <f t="shared" si="4"/>
        <v>1.8521860000000032</v>
      </c>
    </row>
    <row r="277" spans="1:2" x14ac:dyDescent="0.3">
      <c r="A277">
        <v>32.924714000000002</v>
      </c>
      <c r="B277">
        <f t="shared" si="4"/>
        <v>-0.14743700000000359</v>
      </c>
    </row>
    <row r="278" spans="1:2" x14ac:dyDescent="0.3">
      <c r="A278">
        <v>32.777276999999998</v>
      </c>
      <c r="B278">
        <f t="shared" si="4"/>
        <v>-4.6073999999997284E-2</v>
      </c>
    </row>
    <row r="279" spans="1:2" x14ac:dyDescent="0.3">
      <c r="A279">
        <v>32.731203000000001</v>
      </c>
      <c r="B279">
        <f t="shared" si="4"/>
        <v>1.8430000000002167E-2</v>
      </c>
    </row>
    <row r="280" spans="1:2" x14ac:dyDescent="0.3">
      <c r="A280">
        <v>32.749633000000003</v>
      </c>
      <c r="B280">
        <f t="shared" si="4"/>
        <v>-0.11979400000000595</v>
      </c>
    </row>
    <row r="281" spans="1:2" x14ac:dyDescent="0.3">
      <c r="A281">
        <v>32.629838999999997</v>
      </c>
      <c r="B281">
        <f t="shared" si="4"/>
        <v>0.11057700000000636</v>
      </c>
    </row>
    <row r="282" spans="1:2" x14ac:dyDescent="0.3">
      <c r="A282">
        <v>32.740416000000003</v>
      </c>
      <c r="B282">
        <f t="shared" si="4"/>
        <v>0.37780999999999665</v>
      </c>
    </row>
    <row r="283" spans="1:2" x14ac:dyDescent="0.3">
      <c r="A283">
        <v>33.118226</v>
      </c>
      <c r="B283">
        <f t="shared" si="4"/>
        <v>0.64504099999999909</v>
      </c>
    </row>
    <row r="284" spans="1:2" x14ac:dyDescent="0.3">
      <c r="A284">
        <v>33.763266999999999</v>
      </c>
      <c r="B284">
        <f t="shared" si="4"/>
        <v>1.4190900000000042</v>
      </c>
    </row>
    <row r="285" spans="1:2" x14ac:dyDescent="0.3">
      <c r="A285">
        <v>35.182357000000003</v>
      </c>
      <c r="B285">
        <f t="shared" si="4"/>
        <v>-0.62661100000000403</v>
      </c>
    </row>
    <row r="286" spans="1:2" x14ac:dyDescent="0.3">
      <c r="A286">
        <v>34.555745999999999</v>
      </c>
      <c r="B286">
        <f t="shared" si="4"/>
        <v>0.25801500000000033</v>
      </c>
    </row>
    <row r="287" spans="1:2" x14ac:dyDescent="0.3">
      <c r="A287">
        <v>34.813761</v>
      </c>
      <c r="B287">
        <f t="shared" si="4"/>
        <v>-0.17508099999999871</v>
      </c>
    </row>
    <row r="288" spans="1:2" x14ac:dyDescent="0.3">
      <c r="A288">
        <v>34.638680000000001</v>
      </c>
      <c r="B288">
        <f t="shared" si="4"/>
        <v>-0.21194200000000052</v>
      </c>
    </row>
    <row r="289" spans="1:2" x14ac:dyDescent="0.3">
      <c r="A289">
        <v>34.426738</v>
      </c>
      <c r="B289">
        <f t="shared" si="4"/>
        <v>0.73718900000000076</v>
      </c>
    </row>
    <row r="290" spans="1:2" x14ac:dyDescent="0.3">
      <c r="A290">
        <v>35.163927000000001</v>
      </c>
      <c r="B290">
        <f t="shared" si="4"/>
        <v>-0.1290079999999989</v>
      </c>
    </row>
    <row r="291" spans="1:2" x14ac:dyDescent="0.3">
      <c r="A291">
        <v>35.034919000000002</v>
      </c>
      <c r="B291">
        <f t="shared" si="4"/>
        <v>-0.16586800000000324</v>
      </c>
    </row>
    <row r="292" spans="1:2" x14ac:dyDescent="0.3">
      <c r="A292">
        <v>34.869050999999999</v>
      </c>
      <c r="B292">
        <f t="shared" si="4"/>
        <v>-0.58975000000000222</v>
      </c>
    </row>
    <row r="293" spans="1:2" x14ac:dyDescent="0.3">
      <c r="A293">
        <v>34.279300999999997</v>
      </c>
      <c r="B293">
        <f t="shared" si="4"/>
        <v>-0.16712499999999864</v>
      </c>
    </row>
    <row r="294" spans="1:2" x14ac:dyDescent="0.3">
      <c r="A294">
        <v>34.112175999999998</v>
      </c>
      <c r="B294">
        <f t="shared" si="4"/>
        <v>0.31568200000000246</v>
      </c>
    </row>
    <row r="295" spans="1:2" x14ac:dyDescent="0.3">
      <c r="A295">
        <v>34.427858000000001</v>
      </c>
      <c r="B295">
        <f t="shared" si="4"/>
        <v>0.29711100000000101</v>
      </c>
    </row>
    <row r="296" spans="1:2" x14ac:dyDescent="0.3">
      <c r="A296">
        <v>34.724969000000002</v>
      </c>
      <c r="B296">
        <f t="shared" si="4"/>
        <v>0.1578400000000002</v>
      </c>
    </row>
    <row r="297" spans="1:2" x14ac:dyDescent="0.3">
      <c r="A297">
        <v>34.882809000000002</v>
      </c>
      <c r="B297">
        <f t="shared" si="4"/>
        <v>6.4993000000001189E-2</v>
      </c>
    </row>
    <row r="298" spans="1:2" x14ac:dyDescent="0.3">
      <c r="A298">
        <v>34.947802000000003</v>
      </c>
      <c r="B298">
        <f t="shared" si="4"/>
        <v>-0.26925900000000524</v>
      </c>
    </row>
    <row r="299" spans="1:2" x14ac:dyDescent="0.3">
      <c r="A299">
        <v>34.678542999999998</v>
      </c>
      <c r="B299">
        <f t="shared" si="4"/>
        <v>0.23211900000000441</v>
      </c>
    </row>
    <row r="300" spans="1:2" x14ac:dyDescent="0.3">
      <c r="A300">
        <v>34.910662000000002</v>
      </c>
      <c r="B300">
        <f t="shared" si="4"/>
        <v>0.49209399999999448</v>
      </c>
    </row>
    <row r="301" spans="1:2" x14ac:dyDescent="0.3">
      <c r="A301">
        <v>35.402755999999997</v>
      </c>
      <c r="B301">
        <f t="shared" si="4"/>
        <v>0.29711200000000559</v>
      </c>
    </row>
    <row r="302" spans="1:2" x14ac:dyDescent="0.3">
      <c r="A302">
        <v>35.699868000000002</v>
      </c>
      <c r="B302">
        <f t="shared" si="4"/>
        <v>-0.12998600000000238</v>
      </c>
    </row>
    <row r="303" spans="1:2" x14ac:dyDescent="0.3">
      <c r="A303">
        <v>35.569882</v>
      </c>
      <c r="B303">
        <f t="shared" si="4"/>
        <v>0.58493599999999901</v>
      </c>
    </row>
    <row r="304" spans="1:2" x14ac:dyDescent="0.3">
      <c r="A304">
        <v>36.154817999999999</v>
      </c>
      <c r="B304">
        <f t="shared" si="4"/>
        <v>-0.87276500000000112</v>
      </c>
    </row>
    <row r="305" spans="1:2" x14ac:dyDescent="0.3">
      <c r="A305">
        <v>35.282052999999998</v>
      </c>
      <c r="B305">
        <f t="shared" si="4"/>
        <v>0.33425199999999933</v>
      </c>
    </row>
    <row r="306" spans="1:2" x14ac:dyDescent="0.3">
      <c r="A306">
        <v>35.616304999999997</v>
      </c>
      <c r="B306">
        <f t="shared" si="4"/>
        <v>0.32496500000000594</v>
      </c>
    </row>
    <row r="307" spans="1:2" x14ac:dyDescent="0.3">
      <c r="A307">
        <v>35.941270000000003</v>
      </c>
      <c r="B307">
        <f t="shared" si="4"/>
        <v>-0.55708400000000324</v>
      </c>
    </row>
    <row r="308" spans="1:2" x14ac:dyDescent="0.3">
      <c r="A308">
        <v>35.384186</v>
      </c>
      <c r="B308">
        <f t="shared" si="4"/>
        <v>-0.4642380000000017</v>
      </c>
    </row>
    <row r="309" spans="1:2" x14ac:dyDescent="0.3">
      <c r="A309">
        <v>34.919947999999998</v>
      </c>
      <c r="B309">
        <f t="shared" si="4"/>
        <v>-0.3621039999999951</v>
      </c>
    </row>
    <row r="310" spans="1:2" x14ac:dyDescent="0.3">
      <c r="A310">
        <v>34.557844000000003</v>
      </c>
      <c r="B310">
        <f t="shared" si="4"/>
        <v>-0.49209500000000617</v>
      </c>
    </row>
    <row r="311" spans="1:2" x14ac:dyDescent="0.3">
      <c r="A311">
        <v>34.065748999999997</v>
      </c>
      <c r="B311">
        <f t="shared" si="4"/>
        <v>0.18569600000000008</v>
      </c>
    </row>
    <row r="312" spans="1:2" x14ac:dyDescent="0.3">
      <c r="A312">
        <v>34.251444999999997</v>
      </c>
      <c r="B312">
        <f t="shared" si="4"/>
        <v>-0.3435349999999957</v>
      </c>
    </row>
    <row r="313" spans="1:2" x14ac:dyDescent="0.3">
      <c r="A313">
        <v>33.907910000000001</v>
      </c>
      <c r="B313">
        <f t="shared" si="4"/>
        <v>5.5709999999997706E-2</v>
      </c>
    </row>
    <row r="314" spans="1:2" x14ac:dyDescent="0.3">
      <c r="A314">
        <v>33.963619999999999</v>
      </c>
      <c r="B314">
        <f t="shared" si="4"/>
        <v>-0.3063980000000015</v>
      </c>
    </row>
    <row r="315" spans="1:2" x14ac:dyDescent="0.3">
      <c r="A315">
        <v>33.657221999999997</v>
      </c>
      <c r="B315">
        <f t="shared" si="4"/>
        <v>0.51066000000000145</v>
      </c>
    </row>
    <row r="316" spans="1:2" x14ac:dyDescent="0.3">
      <c r="A316">
        <v>34.167881999999999</v>
      </c>
      <c r="B316">
        <f t="shared" si="4"/>
        <v>-0.16712499999999864</v>
      </c>
    </row>
    <row r="317" spans="1:2" x14ac:dyDescent="0.3">
      <c r="A317">
        <v>34.000757</v>
      </c>
      <c r="B317">
        <f t="shared" si="4"/>
        <v>0.4271010000000004</v>
      </c>
    </row>
    <row r="318" spans="1:2" x14ac:dyDescent="0.3">
      <c r="A318">
        <v>34.427858000000001</v>
      </c>
      <c r="B318">
        <f t="shared" si="4"/>
        <v>0.33424800000000232</v>
      </c>
    </row>
    <row r="319" spans="1:2" x14ac:dyDescent="0.3">
      <c r="A319">
        <v>34.762106000000003</v>
      </c>
      <c r="B319">
        <f t="shared" si="4"/>
        <v>-0.13926900000000586</v>
      </c>
    </row>
    <row r="320" spans="1:2" x14ac:dyDescent="0.3">
      <c r="A320">
        <v>34.622836999999997</v>
      </c>
      <c r="B320">
        <f t="shared" si="4"/>
        <v>0</v>
      </c>
    </row>
    <row r="321" spans="1:2" x14ac:dyDescent="0.3">
      <c r="A321">
        <v>34.622836999999997</v>
      </c>
      <c r="B321">
        <f t="shared" si="4"/>
        <v>0.11141600000000551</v>
      </c>
    </row>
    <row r="322" spans="1:2" x14ac:dyDescent="0.3">
      <c r="A322">
        <v>34.734253000000002</v>
      </c>
      <c r="B322">
        <f t="shared" si="4"/>
        <v>-0.23211900000000441</v>
      </c>
    </row>
    <row r="323" spans="1:2" x14ac:dyDescent="0.3">
      <c r="A323">
        <v>34.502133999999998</v>
      </c>
      <c r="B323">
        <f t="shared" ref="B323:B386" si="5">A324-A323</f>
        <v>-0.2321189999999973</v>
      </c>
    </row>
    <row r="324" spans="1:2" x14ac:dyDescent="0.3">
      <c r="A324">
        <v>34.270015000000001</v>
      </c>
      <c r="B324">
        <f t="shared" si="5"/>
        <v>-0.72420900000000188</v>
      </c>
    </row>
    <row r="325" spans="1:2" x14ac:dyDescent="0.3">
      <c r="A325">
        <v>33.545805999999999</v>
      </c>
      <c r="B325">
        <f t="shared" si="5"/>
        <v>0.25997199999999765</v>
      </c>
    </row>
    <row r="326" spans="1:2" x14ac:dyDescent="0.3">
      <c r="A326">
        <v>33.805777999999997</v>
      </c>
      <c r="B326">
        <f t="shared" si="5"/>
        <v>-0.60351099999999747</v>
      </c>
    </row>
    <row r="327" spans="1:2" x14ac:dyDescent="0.3">
      <c r="A327">
        <v>33.202266999999999</v>
      </c>
      <c r="B327">
        <f t="shared" si="5"/>
        <v>-0.21354799999999585</v>
      </c>
    </row>
    <row r="328" spans="1:2" x14ac:dyDescent="0.3">
      <c r="A328">
        <v>32.988719000000003</v>
      </c>
      <c r="B328">
        <f t="shared" si="5"/>
        <v>0.47352399999999761</v>
      </c>
    </row>
    <row r="329" spans="1:2" x14ac:dyDescent="0.3">
      <c r="A329">
        <v>33.462243000000001</v>
      </c>
      <c r="B329">
        <f t="shared" si="5"/>
        <v>-0.98418500000000364</v>
      </c>
    </row>
    <row r="330" spans="1:2" x14ac:dyDescent="0.3">
      <c r="A330">
        <v>32.478057999999997</v>
      </c>
      <c r="B330">
        <f t="shared" si="5"/>
        <v>0.74277900000000585</v>
      </c>
    </row>
    <row r="331" spans="1:2" x14ac:dyDescent="0.3">
      <c r="A331">
        <v>33.220837000000003</v>
      </c>
      <c r="B331">
        <f t="shared" si="5"/>
        <v>0.90990499999999486</v>
      </c>
    </row>
    <row r="332" spans="1:2" x14ac:dyDescent="0.3">
      <c r="A332">
        <v>34.130741999999998</v>
      </c>
      <c r="B332">
        <f t="shared" si="5"/>
        <v>0.12070299999999889</v>
      </c>
    </row>
    <row r="333" spans="1:2" x14ac:dyDescent="0.3">
      <c r="A333">
        <v>34.251444999999997</v>
      </c>
      <c r="B333">
        <f t="shared" si="5"/>
        <v>-0.47352099999999808</v>
      </c>
    </row>
    <row r="334" spans="1:2" x14ac:dyDescent="0.3">
      <c r="A334">
        <v>33.777923999999999</v>
      </c>
      <c r="B334">
        <f t="shared" si="5"/>
        <v>-0.19498199999999599</v>
      </c>
    </row>
    <row r="335" spans="1:2" x14ac:dyDescent="0.3">
      <c r="A335">
        <v>33.582942000000003</v>
      </c>
      <c r="B335">
        <f t="shared" si="5"/>
        <v>-0.22283200000000392</v>
      </c>
    </row>
    <row r="336" spans="1:2" x14ac:dyDescent="0.3">
      <c r="A336">
        <v>33.360109999999999</v>
      </c>
      <c r="B336">
        <f t="shared" si="5"/>
        <v>0.12070299999999889</v>
      </c>
    </row>
    <row r="337" spans="1:2" x14ac:dyDescent="0.3">
      <c r="A337">
        <v>33.480812999999998</v>
      </c>
      <c r="B337">
        <f t="shared" si="5"/>
        <v>0.69635600000000153</v>
      </c>
    </row>
    <row r="338" spans="1:2" x14ac:dyDescent="0.3">
      <c r="A338">
        <v>34.177168999999999</v>
      </c>
      <c r="B338">
        <f t="shared" si="5"/>
        <v>-0.72421299999999889</v>
      </c>
    </row>
    <row r="339" spans="1:2" x14ac:dyDescent="0.3">
      <c r="A339">
        <v>33.452956</v>
      </c>
      <c r="B339">
        <f t="shared" si="5"/>
        <v>0.22283600000000092</v>
      </c>
    </row>
    <row r="340" spans="1:2" x14ac:dyDescent="0.3">
      <c r="A340">
        <v>33.675792000000001</v>
      </c>
      <c r="B340">
        <f t="shared" si="5"/>
        <v>0.3621040000000022</v>
      </c>
    </row>
    <row r="341" spans="1:2" x14ac:dyDescent="0.3">
      <c r="A341">
        <v>34.037896000000003</v>
      </c>
      <c r="B341">
        <f t="shared" si="5"/>
        <v>0.18569599999999298</v>
      </c>
    </row>
    <row r="342" spans="1:2" x14ac:dyDescent="0.3">
      <c r="A342">
        <v>34.223591999999996</v>
      </c>
      <c r="B342">
        <f t="shared" si="5"/>
        <v>0.90990500000000196</v>
      </c>
    </row>
    <row r="343" spans="1:2" x14ac:dyDescent="0.3">
      <c r="A343">
        <v>35.133496999999998</v>
      </c>
      <c r="B343">
        <f t="shared" si="5"/>
        <v>-1.2627260000000007</v>
      </c>
    </row>
    <row r="344" spans="1:2" x14ac:dyDescent="0.3">
      <c r="A344">
        <v>33.870770999999998</v>
      </c>
      <c r="B344">
        <f t="shared" si="5"/>
        <v>-0.12070299999999889</v>
      </c>
    </row>
    <row r="345" spans="1:2" x14ac:dyDescent="0.3">
      <c r="A345">
        <v>33.750067999999999</v>
      </c>
      <c r="B345">
        <f t="shared" si="5"/>
        <v>-0.49209100000000205</v>
      </c>
    </row>
    <row r="346" spans="1:2" x14ac:dyDescent="0.3">
      <c r="A346">
        <v>33.257976999999997</v>
      </c>
      <c r="B346">
        <f t="shared" si="5"/>
        <v>0.33425200000000643</v>
      </c>
    </row>
    <row r="347" spans="1:2" x14ac:dyDescent="0.3">
      <c r="A347">
        <v>33.592229000000003</v>
      </c>
      <c r="B347">
        <f t="shared" si="5"/>
        <v>0.35282099999999872</v>
      </c>
    </row>
    <row r="348" spans="1:2" x14ac:dyDescent="0.3">
      <c r="A348">
        <v>33.945050000000002</v>
      </c>
      <c r="B348">
        <f t="shared" si="5"/>
        <v>0.22283199999999681</v>
      </c>
    </row>
    <row r="349" spans="1:2" x14ac:dyDescent="0.3">
      <c r="A349">
        <v>34.167881999999999</v>
      </c>
      <c r="B349">
        <f t="shared" si="5"/>
        <v>0.34353500000000281</v>
      </c>
    </row>
    <row r="350" spans="1:2" x14ac:dyDescent="0.3">
      <c r="A350">
        <v>34.511417000000002</v>
      </c>
      <c r="B350">
        <f t="shared" si="5"/>
        <v>0.27854500000000115</v>
      </c>
    </row>
    <row r="351" spans="1:2" x14ac:dyDescent="0.3">
      <c r="A351">
        <v>34.789962000000003</v>
      </c>
      <c r="B351">
        <f t="shared" si="5"/>
        <v>0.12998599999999527</v>
      </c>
    </row>
    <row r="352" spans="1:2" x14ac:dyDescent="0.3">
      <c r="A352">
        <v>34.919947999999998</v>
      </c>
      <c r="B352">
        <f t="shared" si="5"/>
        <v>9.2840000000009582E-3</v>
      </c>
    </row>
    <row r="353" spans="1:2" x14ac:dyDescent="0.3">
      <c r="A353">
        <v>34.929231999999999</v>
      </c>
      <c r="B353">
        <f t="shared" si="5"/>
        <v>7.4832999999998151E-2</v>
      </c>
    </row>
    <row r="354" spans="1:2" x14ac:dyDescent="0.3">
      <c r="A354">
        <v>35.004064999999997</v>
      </c>
      <c r="B354">
        <f t="shared" si="5"/>
        <v>8.4189999999999543E-2</v>
      </c>
    </row>
    <row r="355" spans="1:2" x14ac:dyDescent="0.3">
      <c r="A355">
        <v>35.088254999999997</v>
      </c>
      <c r="B355">
        <f t="shared" si="5"/>
        <v>0.2245060000000052</v>
      </c>
    </row>
    <row r="356" spans="1:2" x14ac:dyDescent="0.3">
      <c r="A356">
        <v>35.312761000000002</v>
      </c>
      <c r="B356">
        <f t="shared" si="5"/>
        <v>0.21515000000000128</v>
      </c>
    </row>
    <row r="357" spans="1:2" x14ac:dyDescent="0.3">
      <c r="A357">
        <v>35.527911000000003</v>
      </c>
      <c r="B357">
        <f t="shared" si="5"/>
        <v>-0.27127700000000488</v>
      </c>
    </row>
    <row r="358" spans="1:2" x14ac:dyDescent="0.3">
      <c r="A358">
        <v>35.256633999999998</v>
      </c>
      <c r="B358">
        <f t="shared" si="5"/>
        <v>-0.1403139999999965</v>
      </c>
    </row>
    <row r="359" spans="1:2" x14ac:dyDescent="0.3">
      <c r="A359">
        <v>35.116320000000002</v>
      </c>
      <c r="B359">
        <f t="shared" si="5"/>
        <v>-6.5480000000000871E-2</v>
      </c>
    </row>
    <row r="360" spans="1:2" x14ac:dyDescent="0.3">
      <c r="A360">
        <v>35.050840000000001</v>
      </c>
      <c r="B360">
        <f t="shared" si="5"/>
        <v>0.3648200000000017</v>
      </c>
    </row>
    <row r="361" spans="1:2" x14ac:dyDescent="0.3">
      <c r="A361">
        <v>35.415660000000003</v>
      </c>
      <c r="B361">
        <f t="shared" si="5"/>
        <v>0.42094699999999818</v>
      </c>
    </row>
    <row r="362" spans="1:2" x14ac:dyDescent="0.3">
      <c r="A362">
        <v>35.836607000000001</v>
      </c>
      <c r="B362">
        <f t="shared" si="5"/>
        <v>-0.49578400000000045</v>
      </c>
    </row>
    <row r="363" spans="1:2" x14ac:dyDescent="0.3">
      <c r="A363">
        <v>35.340823</v>
      </c>
      <c r="B363">
        <f t="shared" si="5"/>
        <v>0.58932699999999727</v>
      </c>
    </row>
    <row r="364" spans="1:2" x14ac:dyDescent="0.3">
      <c r="A364">
        <v>35.930149999999998</v>
      </c>
      <c r="B364">
        <f t="shared" si="5"/>
        <v>-0.28063099999999963</v>
      </c>
    </row>
    <row r="365" spans="1:2" x14ac:dyDescent="0.3">
      <c r="A365">
        <v>35.649518999999998</v>
      </c>
      <c r="B365">
        <f t="shared" si="5"/>
        <v>3.7418999999999869E-2</v>
      </c>
    </row>
    <row r="366" spans="1:2" x14ac:dyDescent="0.3">
      <c r="A366">
        <v>35.686937999999998</v>
      </c>
      <c r="B366">
        <f t="shared" si="5"/>
        <v>-0.23385999999999996</v>
      </c>
    </row>
    <row r="367" spans="1:2" x14ac:dyDescent="0.3">
      <c r="A367">
        <v>35.453077999999998</v>
      </c>
      <c r="B367">
        <f t="shared" si="5"/>
        <v>-7.4836999999995157E-2</v>
      </c>
    </row>
    <row r="368" spans="1:2" x14ac:dyDescent="0.3">
      <c r="A368">
        <v>35.378241000000003</v>
      </c>
      <c r="B368">
        <f t="shared" si="5"/>
        <v>0.18708900000000028</v>
      </c>
    </row>
    <row r="369" spans="1:2" x14ac:dyDescent="0.3">
      <c r="A369">
        <v>35.565330000000003</v>
      </c>
      <c r="B369">
        <f t="shared" si="5"/>
        <v>0.23385899999999538</v>
      </c>
    </row>
    <row r="370" spans="1:2" x14ac:dyDescent="0.3">
      <c r="A370">
        <v>35.799188999999998</v>
      </c>
      <c r="B370">
        <f t="shared" si="5"/>
        <v>-0.35546699999999731</v>
      </c>
    </row>
    <row r="371" spans="1:2" x14ac:dyDescent="0.3">
      <c r="A371">
        <v>35.443722000000001</v>
      </c>
      <c r="B371">
        <f t="shared" si="5"/>
        <v>-0.17773199999999889</v>
      </c>
    </row>
    <row r="372" spans="1:2" x14ac:dyDescent="0.3">
      <c r="A372">
        <v>35.265990000000002</v>
      </c>
      <c r="B372">
        <f t="shared" si="5"/>
        <v>0.3274019999999993</v>
      </c>
    </row>
    <row r="373" spans="1:2" x14ac:dyDescent="0.3">
      <c r="A373">
        <v>35.593392000000001</v>
      </c>
      <c r="B373">
        <f t="shared" si="5"/>
        <v>1.4031559999999956</v>
      </c>
    </row>
    <row r="374" spans="1:2" x14ac:dyDescent="0.3">
      <c r="A374">
        <v>36.996547999999997</v>
      </c>
      <c r="B374">
        <f t="shared" si="5"/>
        <v>-0.26192199999999843</v>
      </c>
    </row>
    <row r="375" spans="1:2" x14ac:dyDescent="0.3">
      <c r="A375">
        <v>36.734625999999999</v>
      </c>
      <c r="B375">
        <f t="shared" si="5"/>
        <v>0.99156500000000136</v>
      </c>
    </row>
    <row r="376" spans="1:2" x14ac:dyDescent="0.3">
      <c r="A376">
        <v>37.726191</v>
      </c>
      <c r="B376">
        <f t="shared" si="5"/>
        <v>-0.15902599999999723</v>
      </c>
    </row>
    <row r="377" spans="1:2" x14ac:dyDescent="0.3">
      <c r="A377">
        <v>37.567165000000003</v>
      </c>
      <c r="B377">
        <f t="shared" si="5"/>
        <v>0.31804899999999492</v>
      </c>
    </row>
    <row r="378" spans="1:2" x14ac:dyDescent="0.3">
      <c r="A378">
        <v>37.885213999999998</v>
      </c>
      <c r="B378">
        <f t="shared" si="5"/>
        <v>-0.14967000000000041</v>
      </c>
    </row>
    <row r="379" spans="1:2" x14ac:dyDescent="0.3">
      <c r="A379">
        <v>37.735543999999997</v>
      </c>
      <c r="B379">
        <f t="shared" si="5"/>
        <v>-0.51448999999999501</v>
      </c>
    </row>
    <row r="380" spans="1:2" x14ac:dyDescent="0.3">
      <c r="A380">
        <v>37.221054000000002</v>
      </c>
      <c r="B380">
        <f t="shared" si="5"/>
        <v>-0.40223800000000409</v>
      </c>
    </row>
    <row r="381" spans="1:2" x14ac:dyDescent="0.3">
      <c r="A381">
        <v>36.818815999999998</v>
      </c>
      <c r="B381">
        <f t="shared" si="5"/>
        <v>0.87931000000000381</v>
      </c>
    </row>
    <row r="382" spans="1:2" x14ac:dyDescent="0.3">
      <c r="A382">
        <v>37.698126000000002</v>
      </c>
      <c r="B382">
        <f t="shared" si="5"/>
        <v>0.64545400000000086</v>
      </c>
    </row>
    <row r="383" spans="1:2" x14ac:dyDescent="0.3">
      <c r="A383">
        <v>38.343580000000003</v>
      </c>
      <c r="B383">
        <f t="shared" si="5"/>
        <v>0.40223499999999746</v>
      </c>
    </row>
    <row r="384" spans="1:2" x14ac:dyDescent="0.3">
      <c r="A384">
        <v>38.745815</v>
      </c>
      <c r="B384">
        <f t="shared" si="5"/>
        <v>-6.5480999999998346E-2</v>
      </c>
    </row>
    <row r="385" spans="1:2" x14ac:dyDescent="0.3">
      <c r="A385">
        <v>38.680334000000002</v>
      </c>
      <c r="B385">
        <f t="shared" si="5"/>
        <v>-0.31804900000000202</v>
      </c>
    </row>
    <row r="386" spans="1:2" x14ac:dyDescent="0.3">
      <c r="A386">
        <v>38.362285</v>
      </c>
      <c r="B386">
        <f t="shared" si="5"/>
        <v>-1.0663979999999995</v>
      </c>
    </row>
    <row r="387" spans="1:2" x14ac:dyDescent="0.3">
      <c r="A387">
        <v>37.295887</v>
      </c>
      <c r="B387">
        <f t="shared" ref="B387:B450" si="6">A388-A387</f>
        <v>-6.5480000000000871E-2</v>
      </c>
    </row>
    <row r="388" spans="1:2" x14ac:dyDescent="0.3">
      <c r="A388">
        <v>37.230407</v>
      </c>
      <c r="B388">
        <f t="shared" si="6"/>
        <v>1.8709000000001197E-2</v>
      </c>
    </row>
    <row r="389" spans="1:2" x14ac:dyDescent="0.3">
      <c r="A389">
        <v>37.249116000000001</v>
      </c>
      <c r="B389">
        <f t="shared" si="6"/>
        <v>0.60803599999999847</v>
      </c>
    </row>
    <row r="390" spans="1:2" x14ac:dyDescent="0.3">
      <c r="A390">
        <v>37.857151999999999</v>
      </c>
      <c r="B390">
        <f t="shared" si="6"/>
        <v>-1.038336000000001</v>
      </c>
    </row>
    <row r="391" spans="1:2" x14ac:dyDescent="0.3">
      <c r="A391">
        <v>36.818815999999998</v>
      </c>
      <c r="B391">
        <f t="shared" si="6"/>
        <v>-0.14031699999999603</v>
      </c>
    </row>
    <row r="392" spans="1:2" x14ac:dyDescent="0.3">
      <c r="A392">
        <v>36.678499000000002</v>
      </c>
      <c r="B392">
        <f t="shared" si="6"/>
        <v>-2.8062000000005582E-2</v>
      </c>
    </row>
    <row r="393" spans="1:2" x14ac:dyDescent="0.3">
      <c r="A393">
        <v>36.650436999999997</v>
      </c>
      <c r="B393">
        <f t="shared" si="6"/>
        <v>0.53319900000000331</v>
      </c>
    </row>
    <row r="394" spans="1:2" x14ac:dyDescent="0.3">
      <c r="A394">
        <v>37.183636</v>
      </c>
      <c r="B394">
        <f t="shared" si="6"/>
        <v>0.60803599999999847</v>
      </c>
    </row>
    <row r="395" spans="1:2" x14ac:dyDescent="0.3">
      <c r="A395">
        <v>37.791671999999998</v>
      </c>
      <c r="B395">
        <f t="shared" si="6"/>
        <v>-0.3648239999999987</v>
      </c>
    </row>
    <row r="396" spans="1:2" x14ac:dyDescent="0.3">
      <c r="A396">
        <v>37.426848</v>
      </c>
      <c r="B396">
        <f t="shared" si="6"/>
        <v>-6.5480000000000871E-2</v>
      </c>
    </row>
    <row r="397" spans="1:2" x14ac:dyDescent="0.3">
      <c r="A397">
        <v>37.361367999999999</v>
      </c>
      <c r="B397">
        <f t="shared" si="6"/>
        <v>4.6773999999999205E-2</v>
      </c>
    </row>
    <row r="398" spans="1:2" x14ac:dyDescent="0.3">
      <c r="A398">
        <v>37.408141999999998</v>
      </c>
      <c r="B398">
        <f t="shared" si="6"/>
        <v>-0.28063399999999916</v>
      </c>
    </row>
    <row r="399" spans="1:2" x14ac:dyDescent="0.3">
      <c r="A399">
        <v>37.127507999999999</v>
      </c>
      <c r="B399">
        <f t="shared" si="6"/>
        <v>0.15902700000000181</v>
      </c>
    </row>
    <row r="400" spans="1:2" x14ac:dyDescent="0.3">
      <c r="A400">
        <v>37.286535000000001</v>
      </c>
      <c r="B400">
        <f t="shared" si="6"/>
        <v>4.6770999999999674E-2</v>
      </c>
    </row>
    <row r="401" spans="1:2" x14ac:dyDescent="0.3">
      <c r="A401">
        <v>37.333306</v>
      </c>
      <c r="B401">
        <f t="shared" si="6"/>
        <v>0.8980189999999979</v>
      </c>
    </row>
    <row r="402" spans="1:2" x14ac:dyDescent="0.3">
      <c r="A402">
        <v>38.231324999999998</v>
      </c>
      <c r="B402">
        <f t="shared" si="6"/>
        <v>-0.33675799999999612</v>
      </c>
    </row>
    <row r="403" spans="1:2" x14ac:dyDescent="0.3">
      <c r="A403">
        <v>37.894567000000002</v>
      </c>
      <c r="B403">
        <f t="shared" si="6"/>
        <v>-0.10289500000000373</v>
      </c>
    </row>
    <row r="404" spans="1:2" x14ac:dyDescent="0.3">
      <c r="A404">
        <v>37.791671999999998</v>
      </c>
      <c r="B404">
        <f t="shared" si="6"/>
        <v>-0.37417699999999599</v>
      </c>
    </row>
    <row r="405" spans="1:2" x14ac:dyDescent="0.3">
      <c r="A405">
        <v>37.417495000000002</v>
      </c>
      <c r="B405">
        <f t="shared" si="6"/>
        <v>-0.28998700000000355</v>
      </c>
    </row>
    <row r="406" spans="1:2" x14ac:dyDescent="0.3">
      <c r="A406">
        <v>37.127507999999999</v>
      </c>
      <c r="B406">
        <f t="shared" si="6"/>
        <v>-0.24321199999999976</v>
      </c>
    </row>
    <row r="407" spans="1:2" x14ac:dyDescent="0.3">
      <c r="A407">
        <v>36.884295999999999</v>
      </c>
      <c r="B407">
        <f t="shared" si="6"/>
        <v>-0.3461110000000005</v>
      </c>
    </row>
    <row r="408" spans="1:2" x14ac:dyDescent="0.3">
      <c r="A408">
        <v>36.538184999999999</v>
      </c>
      <c r="B408">
        <f t="shared" si="6"/>
        <v>0.33675500000000369</v>
      </c>
    </row>
    <row r="409" spans="1:2" x14ac:dyDescent="0.3">
      <c r="A409">
        <v>36.874940000000002</v>
      </c>
      <c r="B409">
        <f t="shared" si="6"/>
        <v>0.2057969999999969</v>
      </c>
    </row>
    <row r="410" spans="1:2" x14ac:dyDescent="0.3">
      <c r="A410">
        <v>37.080736999999999</v>
      </c>
      <c r="B410">
        <f t="shared" si="6"/>
        <v>-9.3541999999999348E-2</v>
      </c>
    </row>
    <row r="411" spans="1:2" x14ac:dyDescent="0.3">
      <c r="A411">
        <v>36.987195</v>
      </c>
      <c r="B411">
        <f t="shared" si="6"/>
        <v>0.40223799999999699</v>
      </c>
    </row>
    <row r="412" spans="1:2" x14ac:dyDescent="0.3">
      <c r="A412">
        <v>37.389432999999997</v>
      </c>
      <c r="B412">
        <f t="shared" si="6"/>
        <v>0.68768600000000646</v>
      </c>
    </row>
    <row r="413" spans="1:2" x14ac:dyDescent="0.3">
      <c r="A413">
        <v>38.077119000000003</v>
      </c>
      <c r="B413">
        <f t="shared" si="6"/>
        <v>-0.16956300000000368</v>
      </c>
    </row>
    <row r="414" spans="1:2" x14ac:dyDescent="0.3">
      <c r="A414">
        <v>37.907556</v>
      </c>
      <c r="B414">
        <f t="shared" si="6"/>
        <v>-0.60290700000000186</v>
      </c>
    </row>
    <row r="415" spans="1:2" x14ac:dyDescent="0.3">
      <c r="A415">
        <v>37.304648999999998</v>
      </c>
      <c r="B415">
        <f t="shared" si="6"/>
        <v>0.21667200000000264</v>
      </c>
    </row>
    <row r="416" spans="1:2" x14ac:dyDescent="0.3">
      <c r="A416">
        <v>37.521321</v>
      </c>
      <c r="B416">
        <f t="shared" si="6"/>
        <v>-7.5364999999997906E-2</v>
      </c>
    </row>
    <row r="417" spans="1:2" x14ac:dyDescent="0.3">
      <c r="A417">
        <v>37.445956000000002</v>
      </c>
      <c r="B417">
        <f t="shared" si="6"/>
        <v>-6.5941999999999723E-2</v>
      </c>
    </row>
    <row r="418" spans="1:2" x14ac:dyDescent="0.3">
      <c r="A418">
        <v>37.380014000000003</v>
      </c>
      <c r="B418">
        <f t="shared" si="6"/>
        <v>0.63116300000000081</v>
      </c>
    </row>
    <row r="419" spans="1:2" x14ac:dyDescent="0.3">
      <c r="A419">
        <v>38.011177000000004</v>
      </c>
      <c r="B419">
        <f t="shared" si="6"/>
        <v>-0.23551000000000499</v>
      </c>
    </row>
    <row r="420" spans="1:2" x14ac:dyDescent="0.3">
      <c r="A420">
        <v>37.775666999999999</v>
      </c>
      <c r="B420">
        <f t="shared" si="6"/>
        <v>1.8841999999999359E-2</v>
      </c>
    </row>
    <row r="421" spans="1:2" x14ac:dyDescent="0.3">
      <c r="A421">
        <v>37.794508999999998</v>
      </c>
      <c r="B421">
        <f t="shared" si="6"/>
        <v>6.5941999999999723E-2</v>
      </c>
    </row>
    <row r="422" spans="1:2" x14ac:dyDescent="0.3">
      <c r="A422">
        <v>37.860450999999998</v>
      </c>
      <c r="B422">
        <f t="shared" si="6"/>
        <v>-0.16956700000000069</v>
      </c>
    </row>
    <row r="423" spans="1:2" x14ac:dyDescent="0.3">
      <c r="A423">
        <v>37.690883999999997</v>
      </c>
      <c r="B423">
        <f t="shared" si="6"/>
        <v>0.31087400000000542</v>
      </c>
    </row>
    <row r="424" spans="1:2" x14ac:dyDescent="0.3">
      <c r="A424">
        <v>38.001758000000002</v>
      </c>
      <c r="B424">
        <f t="shared" si="6"/>
        <v>0.5652199999999965</v>
      </c>
    </row>
    <row r="425" spans="1:2" x14ac:dyDescent="0.3">
      <c r="A425">
        <v>38.566977999999999</v>
      </c>
      <c r="B425">
        <f t="shared" si="6"/>
        <v>-0.14130300000000062</v>
      </c>
    </row>
    <row r="426" spans="1:2" x14ac:dyDescent="0.3">
      <c r="A426">
        <v>38.425674999999998</v>
      </c>
      <c r="B426">
        <f t="shared" si="6"/>
        <v>-0.47101800000000082</v>
      </c>
    </row>
    <row r="427" spans="1:2" x14ac:dyDescent="0.3">
      <c r="A427">
        <v>37.954656999999997</v>
      </c>
      <c r="B427">
        <f t="shared" si="6"/>
        <v>2.826000000000306E-2</v>
      </c>
    </row>
    <row r="428" spans="1:2" x14ac:dyDescent="0.3">
      <c r="A428">
        <v>37.982917</v>
      </c>
      <c r="B428">
        <f t="shared" si="6"/>
        <v>0.83841199999999816</v>
      </c>
    </row>
    <row r="429" spans="1:2" x14ac:dyDescent="0.3">
      <c r="A429">
        <v>38.821328999999999</v>
      </c>
      <c r="B429">
        <f t="shared" si="6"/>
        <v>0.2543500000000023</v>
      </c>
    </row>
    <row r="430" spans="1:2" x14ac:dyDescent="0.3">
      <c r="A430">
        <v>39.075679000000001</v>
      </c>
      <c r="B430">
        <f t="shared" si="6"/>
        <v>-0.19782700000000375</v>
      </c>
    </row>
    <row r="431" spans="1:2" x14ac:dyDescent="0.3">
      <c r="A431">
        <v>38.877851999999997</v>
      </c>
      <c r="B431">
        <f t="shared" si="6"/>
        <v>-0.15072599999999881</v>
      </c>
    </row>
    <row r="432" spans="1:2" x14ac:dyDescent="0.3">
      <c r="A432">
        <v>38.727125999999998</v>
      </c>
      <c r="B432">
        <f t="shared" si="6"/>
        <v>-0.23550900000000041</v>
      </c>
    </row>
    <row r="433" spans="1:2" x14ac:dyDescent="0.3">
      <c r="A433">
        <v>38.491616999999998</v>
      </c>
      <c r="B433">
        <f t="shared" si="6"/>
        <v>-0.26376899999999637</v>
      </c>
    </row>
    <row r="434" spans="1:2" x14ac:dyDescent="0.3">
      <c r="A434">
        <v>38.227848000000002</v>
      </c>
      <c r="B434">
        <f t="shared" si="6"/>
        <v>0.61232199999999892</v>
      </c>
    </row>
    <row r="435" spans="1:2" x14ac:dyDescent="0.3">
      <c r="A435">
        <v>38.840170000000001</v>
      </c>
      <c r="B435">
        <f t="shared" si="6"/>
        <v>0.2543500000000023</v>
      </c>
    </row>
    <row r="436" spans="1:2" x14ac:dyDescent="0.3">
      <c r="A436">
        <v>39.094520000000003</v>
      </c>
      <c r="B436">
        <f t="shared" si="6"/>
        <v>0.16956700000000069</v>
      </c>
    </row>
    <row r="437" spans="1:2" x14ac:dyDescent="0.3">
      <c r="A437">
        <v>39.264087000000004</v>
      </c>
      <c r="B437">
        <f t="shared" si="6"/>
        <v>-2.826000000000306E-2</v>
      </c>
    </row>
    <row r="438" spans="1:2" x14ac:dyDescent="0.3">
      <c r="A438">
        <v>39.235827</v>
      </c>
      <c r="B438">
        <f t="shared" si="6"/>
        <v>-0.13188800000000356</v>
      </c>
    </row>
    <row r="439" spans="1:2" x14ac:dyDescent="0.3">
      <c r="A439">
        <v>39.103938999999997</v>
      </c>
      <c r="B439">
        <f t="shared" si="6"/>
        <v>0.16014800000000662</v>
      </c>
    </row>
    <row r="440" spans="1:2" x14ac:dyDescent="0.3">
      <c r="A440">
        <v>39.264087000000004</v>
      </c>
      <c r="B440">
        <f t="shared" si="6"/>
        <v>0.29203299999999643</v>
      </c>
    </row>
    <row r="441" spans="1:2" x14ac:dyDescent="0.3">
      <c r="A441">
        <v>39.55612</v>
      </c>
      <c r="B441">
        <f t="shared" si="6"/>
        <v>-0.22609099999999671</v>
      </c>
    </row>
    <row r="442" spans="1:2" x14ac:dyDescent="0.3">
      <c r="A442">
        <v>39.330029000000003</v>
      </c>
      <c r="B442">
        <f t="shared" si="6"/>
        <v>0.26376899999999637</v>
      </c>
    </row>
    <row r="443" spans="1:2" x14ac:dyDescent="0.3">
      <c r="A443">
        <v>39.593798</v>
      </c>
      <c r="B443">
        <f t="shared" si="6"/>
        <v>-0.29202899999999943</v>
      </c>
    </row>
    <row r="444" spans="1:2" x14ac:dyDescent="0.3">
      <c r="A444">
        <v>39.301769</v>
      </c>
      <c r="B444">
        <f t="shared" si="6"/>
        <v>0.49927900000000136</v>
      </c>
    </row>
    <row r="445" spans="1:2" x14ac:dyDescent="0.3">
      <c r="A445">
        <v>39.801048000000002</v>
      </c>
      <c r="B445">
        <f t="shared" si="6"/>
        <v>-0.51812000000000324</v>
      </c>
    </row>
    <row r="446" spans="1:2" x14ac:dyDescent="0.3">
      <c r="A446">
        <v>39.282927999999998</v>
      </c>
      <c r="B446">
        <f t="shared" si="6"/>
        <v>0.16014499999999998</v>
      </c>
    </row>
    <row r="447" spans="1:2" x14ac:dyDescent="0.3">
      <c r="A447">
        <v>39.443072999999998</v>
      </c>
      <c r="B447">
        <f t="shared" si="6"/>
        <v>2.8263000000002592E-2</v>
      </c>
    </row>
    <row r="448" spans="1:2" x14ac:dyDescent="0.3">
      <c r="A448">
        <v>39.471336000000001</v>
      </c>
      <c r="B448">
        <f t="shared" si="6"/>
        <v>-9.420599999999979E-2</v>
      </c>
    </row>
    <row r="449" spans="1:2" x14ac:dyDescent="0.3">
      <c r="A449">
        <v>39.377130000000001</v>
      </c>
      <c r="B449">
        <f t="shared" si="6"/>
        <v>0.17898999999999887</v>
      </c>
    </row>
    <row r="450" spans="1:2" x14ac:dyDescent="0.3">
      <c r="A450">
        <v>39.55612</v>
      </c>
      <c r="B450">
        <f t="shared" si="6"/>
        <v>-0.19783100000000076</v>
      </c>
    </row>
    <row r="451" spans="1:2" x14ac:dyDescent="0.3">
      <c r="A451">
        <v>39.358288999999999</v>
      </c>
      <c r="B451">
        <f t="shared" ref="B451:B514" si="7">A452-A451</f>
        <v>-0.10362399999999639</v>
      </c>
    </row>
    <row r="452" spans="1:2" x14ac:dyDescent="0.3">
      <c r="A452">
        <v>39.254665000000003</v>
      </c>
      <c r="B452">
        <f t="shared" si="7"/>
        <v>1.8840999999994779E-2</v>
      </c>
    </row>
    <row r="453" spans="1:2" x14ac:dyDescent="0.3">
      <c r="A453">
        <v>39.273505999999998</v>
      </c>
      <c r="B453">
        <f t="shared" si="7"/>
        <v>0.37681600000000515</v>
      </c>
    </row>
    <row r="454" spans="1:2" x14ac:dyDescent="0.3">
      <c r="A454">
        <v>39.650322000000003</v>
      </c>
      <c r="B454">
        <f t="shared" si="7"/>
        <v>4.7100999999997839E-2</v>
      </c>
    </row>
    <row r="455" spans="1:2" x14ac:dyDescent="0.3">
      <c r="A455">
        <v>39.697423000000001</v>
      </c>
      <c r="B455">
        <f t="shared" si="7"/>
        <v>0.29203299999999643</v>
      </c>
    </row>
    <row r="456" spans="1:2" x14ac:dyDescent="0.3">
      <c r="A456">
        <v>39.989455999999997</v>
      </c>
      <c r="B456">
        <f t="shared" si="7"/>
        <v>1.5355200000000053</v>
      </c>
    </row>
    <row r="457" spans="1:2" x14ac:dyDescent="0.3">
      <c r="A457">
        <v>41.524976000000002</v>
      </c>
      <c r="B457">
        <f t="shared" si="7"/>
        <v>0.42391399999999635</v>
      </c>
    </row>
    <row r="458" spans="1:2" x14ac:dyDescent="0.3">
      <c r="A458">
        <v>41.948889999999999</v>
      </c>
      <c r="B458">
        <f t="shared" si="7"/>
        <v>0.15072599999999881</v>
      </c>
    </row>
    <row r="459" spans="1:2" x14ac:dyDescent="0.3">
      <c r="A459">
        <v>42.099615999999997</v>
      </c>
      <c r="B459">
        <f t="shared" si="7"/>
        <v>0.14130700000000473</v>
      </c>
    </row>
    <row r="460" spans="1:2" x14ac:dyDescent="0.3">
      <c r="A460">
        <v>42.240923000000002</v>
      </c>
      <c r="B460">
        <f t="shared" si="7"/>
        <v>-9.4190000000011764E-3</v>
      </c>
    </row>
    <row r="461" spans="1:2" x14ac:dyDescent="0.3">
      <c r="A461">
        <v>42.231504000000001</v>
      </c>
      <c r="B461">
        <f t="shared" si="7"/>
        <v>3.7678999999997131E-2</v>
      </c>
    </row>
    <row r="462" spans="1:2" x14ac:dyDescent="0.3">
      <c r="A462">
        <v>42.269182999999998</v>
      </c>
      <c r="B462">
        <f t="shared" si="7"/>
        <v>-0.44275499999999823</v>
      </c>
    </row>
    <row r="463" spans="1:2" x14ac:dyDescent="0.3">
      <c r="A463">
        <v>41.826428</v>
      </c>
      <c r="B463">
        <f t="shared" si="7"/>
        <v>9.4202000000002784E-2</v>
      </c>
    </row>
    <row r="464" spans="1:2" x14ac:dyDescent="0.3">
      <c r="A464">
        <v>41.920630000000003</v>
      </c>
      <c r="B464">
        <f t="shared" si="7"/>
        <v>-0.49927800000000389</v>
      </c>
    </row>
    <row r="465" spans="1:2" x14ac:dyDescent="0.3">
      <c r="A465">
        <v>41.421351999999999</v>
      </c>
      <c r="B465">
        <f t="shared" si="7"/>
        <v>-7.5364999999997906E-2</v>
      </c>
    </row>
    <row r="466" spans="1:2" x14ac:dyDescent="0.3">
      <c r="A466">
        <v>41.345987000000001</v>
      </c>
      <c r="B466">
        <f t="shared" si="7"/>
        <v>-0.29202899999999943</v>
      </c>
    </row>
    <row r="467" spans="1:2" x14ac:dyDescent="0.3">
      <c r="A467">
        <v>41.053958000000002</v>
      </c>
      <c r="B467">
        <f t="shared" si="7"/>
        <v>-0.39565699999999993</v>
      </c>
    </row>
    <row r="468" spans="1:2" x14ac:dyDescent="0.3">
      <c r="A468">
        <v>40.658301000000002</v>
      </c>
      <c r="B468">
        <f t="shared" si="7"/>
        <v>-0.28261100000000283</v>
      </c>
    </row>
    <row r="469" spans="1:2" x14ac:dyDescent="0.3">
      <c r="A469">
        <v>40.375689999999999</v>
      </c>
      <c r="B469">
        <f t="shared" si="7"/>
        <v>0.48043799999999948</v>
      </c>
    </row>
    <row r="470" spans="1:2" x14ac:dyDescent="0.3">
      <c r="A470">
        <v>40.856127999999998</v>
      </c>
      <c r="B470">
        <f t="shared" si="7"/>
        <v>-0.27318799999999754</v>
      </c>
    </row>
    <row r="471" spans="1:2" x14ac:dyDescent="0.3">
      <c r="A471">
        <v>40.582940000000001</v>
      </c>
      <c r="B471">
        <f t="shared" si="7"/>
        <v>-0.32029299999999949</v>
      </c>
    </row>
    <row r="472" spans="1:2" x14ac:dyDescent="0.3">
      <c r="A472">
        <v>40.262647000000001</v>
      </c>
      <c r="B472">
        <f t="shared" si="7"/>
        <v>0.46159600000000012</v>
      </c>
    </row>
    <row r="473" spans="1:2" x14ac:dyDescent="0.3">
      <c r="A473">
        <v>40.724243000000001</v>
      </c>
      <c r="B473">
        <f t="shared" si="7"/>
        <v>-2.826000000000306E-2</v>
      </c>
    </row>
    <row r="474" spans="1:2" x14ac:dyDescent="0.3">
      <c r="A474">
        <v>40.695982999999998</v>
      </c>
      <c r="B474">
        <f t="shared" si="7"/>
        <v>0</v>
      </c>
    </row>
    <row r="475" spans="1:2" x14ac:dyDescent="0.3">
      <c r="A475">
        <v>40.695982999999998</v>
      </c>
      <c r="B475">
        <f t="shared" si="7"/>
        <v>0.30145200000000472</v>
      </c>
    </row>
    <row r="476" spans="1:2" x14ac:dyDescent="0.3">
      <c r="A476">
        <v>40.997435000000003</v>
      </c>
      <c r="B476">
        <f t="shared" si="7"/>
        <v>0.52754099999999937</v>
      </c>
    </row>
    <row r="477" spans="1:2" x14ac:dyDescent="0.3">
      <c r="A477">
        <v>41.524976000000002</v>
      </c>
      <c r="B477">
        <f t="shared" si="7"/>
        <v>0.17898599999999476</v>
      </c>
    </row>
    <row r="478" spans="1:2" x14ac:dyDescent="0.3">
      <c r="A478">
        <v>41.703961999999997</v>
      </c>
      <c r="B478">
        <f t="shared" si="7"/>
        <v>0.48985900000000271</v>
      </c>
    </row>
    <row r="479" spans="1:2" x14ac:dyDescent="0.3">
      <c r="A479">
        <v>42.193821</v>
      </c>
      <c r="B479">
        <f t="shared" si="7"/>
        <v>0.30145199999999761</v>
      </c>
    </row>
    <row r="480" spans="1:2" x14ac:dyDescent="0.3">
      <c r="A480">
        <v>42.495272999999997</v>
      </c>
      <c r="B480">
        <f t="shared" si="7"/>
        <v>0.47396000000000527</v>
      </c>
    </row>
    <row r="481" spans="1:2" x14ac:dyDescent="0.3">
      <c r="A481">
        <v>42.969233000000003</v>
      </c>
      <c r="B481">
        <f t="shared" si="7"/>
        <v>-0.36021099999999961</v>
      </c>
    </row>
    <row r="482" spans="1:2" x14ac:dyDescent="0.3">
      <c r="A482">
        <v>42.609022000000003</v>
      </c>
      <c r="B482">
        <f t="shared" si="7"/>
        <v>0.25593899999999792</v>
      </c>
    </row>
    <row r="483" spans="1:2" x14ac:dyDescent="0.3">
      <c r="A483">
        <v>42.864961000000001</v>
      </c>
      <c r="B483">
        <f t="shared" si="7"/>
        <v>-6.6354000000004021E-2</v>
      </c>
    </row>
    <row r="484" spans="1:2" x14ac:dyDescent="0.3">
      <c r="A484">
        <v>42.798606999999997</v>
      </c>
      <c r="B484">
        <f t="shared" si="7"/>
        <v>1.8955000000005384E-2</v>
      </c>
    </row>
    <row r="485" spans="1:2" x14ac:dyDescent="0.3">
      <c r="A485">
        <v>42.817562000000002</v>
      </c>
      <c r="B485">
        <f t="shared" si="7"/>
        <v>-0.15166700000000333</v>
      </c>
    </row>
    <row r="486" spans="1:2" x14ac:dyDescent="0.3">
      <c r="A486">
        <v>42.665894999999999</v>
      </c>
      <c r="B486">
        <f t="shared" si="7"/>
        <v>-0.13270800000000094</v>
      </c>
    </row>
    <row r="487" spans="1:2" x14ac:dyDescent="0.3">
      <c r="A487">
        <v>42.533186999999998</v>
      </c>
      <c r="B487">
        <f t="shared" si="7"/>
        <v>9.4810000000009609E-3</v>
      </c>
    </row>
    <row r="488" spans="1:2" x14ac:dyDescent="0.3">
      <c r="A488">
        <v>42.542667999999999</v>
      </c>
      <c r="B488">
        <f t="shared" si="7"/>
        <v>0.52135499999999979</v>
      </c>
    </row>
    <row r="489" spans="1:2" x14ac:dyDescent="0.3">
      <c r="A489">
        <v>43.064022999999999</v>
      </c>
      <c r="B489">
        <f t="shared" si="7"/>
        <v>-0.32229300000000194</v>
      </c>
    </row>
    <row r="490" spans="1:2" x14ac:dyDescent="0.3">
      <c r="A490">
        <v>42.741729999999997</v>
      </c>
      <c r="B490">
        <f t="shared" si="7"/>
        <v>-0.12322999999999951</v>
      </c>
    </row>
    <row r="491" spans="1:2" x14ac:dyDescent="0.3">
      <c r="A491">
        <v>42.618499999999997</v>
      </c>
      <c r="B491">
        <f t="shared" si="7"/>
        <v>0.28437500000000426</v>
      </c>
    </row>
    <row r="492" spans="1:2" x14ac:dyDescent="0.3">
      <c r="A492">
        <v>42.902875000000002</v>
      </c>
      <c r="B492">
        <f t="shared" si="7"/>
        <v>0.61614999999999753</v>
      </c>
    </row>
    <row r="493" spans="1:2" x14ac:dyDescent="0.3">
      <c r="A493">
        <v>43.519024999999999</v>
      </c>
      <c r="B493">
        <f t="shared" si="7"/>
        <v>0.53083600000000075</v>
      </c>
    </row>
    <row r="494" spans="1:2" x14ac:dyDescent="0.3">
      <c r="A494">
        <v>44.049861</v>
      </c>
      <c r="B494">
        <f t="shared" si="7"/>
        <v>0.2748940000000033</v>
      </c>
    </row>
    <row r="495" spans="1:2" x14ac:dyDescent="0.3">
      <c r="A495">
        <v>44.324755000000003</v>
      </c>
      <c r="B495">
        <f t="shared" si="7"/>
        <v>7.5835999999995352E-2</v>
      </c>
    </row>
    <row r="496" spans="1:2" x14ac:dyDescent="0.3">
      <c r="A496">
        <v>44.400590999999999</v>
      </c>
      <c r="B496">
        <f t="shared" si="7"/>
        <v>0.15166700000000333</v>
      </c>
    </row>
    <row r="497" spans="1:2" x14ac:dyDescent="0.3">
      <c r="A497">
        <v>44.552258000000002</v>
      </c>
      <c r="B497">
        <f t="shared" si="7"/>
        <v>-0.28437500000000426</v>
      </c>
    </row>
    <row r="498" spans="1:2" x14ac:dyDescent="0.3">
      <c r="A498">
        <v>44.267882999999998</v>
      </c>
      <c r="B498">
        <f t="shared" si="7"/>
        <v>-0.43604299999999796</v>
      </c>
    </row>
    <row r="499" spans="1:2" x14ac:dyDescent="0.3">
      <c r="A499">
        <v>43.83184</v>
      </c>
      <c r="B499">
        <f t="shared" si="7"/>
        <v>0.49291500000000354</v>
      </c>
    </row>
    <row r="500" spans="1:2" x14ac:dyDescent="0.3">
      <c r="A500">
        <v>44.324755000000003</v>
      </c>
      <c r="B500">
        <f t="shared" si="7"/>
        <v>-0.2274980000000042</v>
      </c>
    </row>
    <row r="501" spans="1:2" x14ac:dyDescent="0.3">
      <c r="A501">
        <v>44.097256999999999</v>
      </c>
      <c r="B501">
        <f t="shared" si="7"/>
        <v>0.15166700000000333</v>
      </c>
    </row>
    <row r="502" spans="1:2" x14ac:dyDescent="0.3">
      <c r="A502">
        <v>44.248924000000002</v>
      </c>
      <c r="B502">
        <f t="shared" si="7"/>
        <v>0.7962530000000001</v>
      </c>
    </row>
    <row r="503" spans="1:2" x14ac:dyDescent="0.3">
      <c r="A503">
        <v>45.045177000000002</v>
      </c>
      <c r="B503">
        <f t="shared" si="7"/>
        <v>-0.43604300000000507</v>
      </c>
    </row>
    <row r="504" spans="1:2" x14ac:dyDescent="0.3">
      <c r="A504">
        <v>44.609133999999997</v>
      </c>
      <c r="B504">
        <f t="shared" si="7"/>
        <v>-0.47395999999999816</v>
      </c>
    </row>
    <row r="505" spans="1:2" x14ac:dyDescent="0.3">
      <c r="A505">
        <v>44.135173999999999</v>
      </c>
      <c r="B505">
        <f t="shared" si="7"/>
        <v>0.49291900000000055</v>
      </c>
    </row>
    <row r="506" spans="1:2" x14ac:dyDescent="0.3">
      <c r="A506">
        <v>44.628093</v>
      </c>
      <c r="B506">
        <f t="shared" si="7"/>
        <v>-0.9858380000000011</v>
      </c>
    </row>
    <row r="507" spans="1:2" x14ac:dyDescent="0.3">
      <c r="A507">
        <v>43.642254999999999</v>
      </c>
      <c r="B507">
        <f t="shared" si="7"/>
        <v>0.35072999999999865</v>
      </c>
    </row>
    <row r="508" spans="1:2" x14ac:dyDescent="0.3">
      <c r="A508">
        <v>43.992984999999997</v>
      </c>
      <c r="B508">
        <f t="shared" si="7"/>
        <v>2.843599999999924E-2</v>
      </c>
    </row>
    <row r="509" spans="1:2" x14ac:dyDescent="0.3">
      <c r="A509">
        <v>44.021420999999997</v>
      </c>
      <c r="B509">
        <f t="shared" si="7"/>
        <v>-7.5831999999998345E-2</v>
      </c>
    </row>
    <row r="510" spans="1:2" x14ac:dyDescent="0.3">
      <c r="A510">
        <v>43.945588999999998</v>
      </c>
      <c r="B510">
        <f t="shared" si="7"/>
        <v>-0.43604200000000048</v>
      </c>
    </row>
    <row r="511" spans="1:2" x14ac:dyDescent="0.3">
      <c r="A511">
        <v>43.509546999999998</v>
      </c>
      <c r="B511">
        <f t="shared" si="7"/>
        <v>-0.13271199999999794</v>
      </c>
    </row>
    <row r="512" spans="1:2" x14ac:dyDescent="0.3">
      <c r="A512">
        <v>43.376835</v>
      </c>
      <c r="B512">
        <f t="shared" si="7"/>
        <v>0.31281599999999798</v>
      </c>
    </row>
    <row r="513" spans="1:2" x14ac:dyDescent="0.3">
      <c r="A513">
        <v>43.689650999999998</v>
      </c>
      <c r="B513">
        <f t="shared" si="7"/>
        <v>0</v>
      </c>
    </row>
    <row r="514" spans="1:2" x14ac:dyDescent="0.3">
      <c r="A514">
        <v>43.689650999999998</v>
      </c>
      <c r="B514">
        <f t="shared" si="7"/>
        <v>-0.53083699999999823</v>
      </c>
    </row>
    <row r="515" spans="1:2" x14ac:dyDescent="0.3">
      <c r="A515">
        <v>43.158814</v>
      </c>
      <c r="B515">
        <f t="shared" ref="B515:B578" si="8">A516-A515</f>
        <v>1.184899999999999</v>
      </c>
    </row>
    <row r="516" spans="1:2" x14ac:dyDescent="0.3">
      <c r="A516">
        <v>44.343713999999999</v>
      </c>
      <c r="B516">
        <f t="shared" si="8"/>
        <v>-0.88156599999999941</v>
      </c>
    </row>
    <row r="517" spans="1:2" x14ac:dyDescent="0.3">
      <c r="A517">
        <v>43.462147999999999</v>
      </c>
      <c r="B517">
        <f t="shared" si="8"/>
        <v>-1.7252149999999986</v>
      </c>
    </row>
    <row r="518" spans="1:2" x14ac:dyDescent="0.3">
      <c r="A518">
        <v>41.736933000000001</v>
      </c>
      <c r="B518">
        <f t="shared" si="8"/>
        <v>-0.36020700000000261</v>
      </c>
    </row>
    <row r="519" spans="1:2" x14ac:dyDescent="0.3">
      <c r="A519">
        <v>41.376725999999998</v>
      </c>
      <c r="B519">
        <f t="shared" si="8"/>
        <v>7.5832000000005451E-2</v>
      </c>
    </row>
    <row r="520" spans="1:2" x14ac:dyDescent="0.3">
      <c r="A520">
        <v>41.452558000000003</v>
      </c>
      <c r="B520">
        <f t="shared" si="8"/>
        <v>-0.4834380000000067</v>
      </c>
    </row>
    <row r="521" spans="1:2" x14ac:dyDescent="0.3">
      <c r="A521">
        <v>40.969119999999997</v>
      </c>
      <c r="B521">
        <f t="shared" si="8"/>
        <v>-0.45500099999999577</v>
      </c>
    </row>
    <row r="522" spans="1:2" x14ac:dyDescent="0.3">
      <c r="A522">
        <v>40.514119000000001</v>
      </c>
      <c r="B522">
        <f t="shared" si="8"/>
        <v>0.84364800000000173</v>
      </c>
    </row>
    <row r="523" spans="1:2" x14ac:dyDescent="0.3">
      <c r="A523">
        <v>41.357767000000003</v>
      </c>
      <c r="B523">
        <f t="shared" si="8"/>
        <v>0.42656499999999653</v>
      </c>
    </row>
    <row r="524" spans="1:2" x14ac:dyDescent="0.3">
      <c r="A524">
        <v>41.784331999999999</v>
      </c>
      <c r="B524">
        <f t="shared" si="8"/>
        <v>0.7583359999999999</v>
      </c>
    </row>
    <row r="525" spans="1:2" x14ac:dyDescent="0.3">
      <c r="A525">
        <v>42.542667999999999</v>
      </c>
      <c r="B525">
        <f t="shared" si="8"/>
        <v>-0.47395999999999816</v>
      </c>
    </row>
    <row r="526" spans="1:2" x14ac:dyDescent="0.3">
      <c r="A526">
        <v>42.068708000000001</v>
      </c>
      <c r="B526">
        <f t="shared" si="8"/>
        <v>0.6066679999999991</v>
      </c>
    </row>
    <row r="527" spans="1:2" x14ac:dyDescent="0.3">
      <c r="A527">
        <v>42.675376</v>
      </c>
      <c r="B527">
        <f t="shared" si="8"/>
        <v>1.052191999999998</v>
      </c>
    </row>
    <row r="528" spans="1:2" x14ac:dyDescent="0.3">
      <c r="A528">
        <v>43.727567999999998</v>
      </c>
      <c r="B528">
        <f t="shared" si="8"/>
        <v>-0.20854299999999881</v>
      </c>
    </row>
    <row r="529" spans="1:2" x14ac:dyDescent="0.3">
      <c r="A529">
        <v>43.519024999999999</v>
      </c>
      <c r="B529">
        <f t="shared" si="8"/>
        <v>0.54979500000000314</v>
      </c>
    </row>
    <row r="530" spans="1:2" x14ac:dyDescent="0.3">
      <c r="A530">
        <v>44.068820000000002</v>
      </c>
      <c r="B530">
        <f t="shared" si="8"/>
        <v>0.12322699999999998</v>
      </c>
    </row>
    <row r="531" spans="1:2" x14ac:dyDescent="0.3">
      <c r="A531">
        <v>44.192047000000002</v>
      </c>
      <c r="B531">
        <f t="shared" si="8"/>
        <v>-0.54031400000000218</v>
      </c>
    </row>
    <row r="532" spans="1:2" x14ac:dyDescent="0.3">
      <c r="A532">
        <v>43.651733</v>
      </c>
      <c r="B532">
        <f t="shared" si="8"/>
        <v>0.85313000000000017</v>
      </c>
    </row>
    <row r="533" spans="1:2" x14ac:dyDescent="0.3">
      <c r="A533">
        <v>44.504863</v>
      </c>
      <c r="B533">
        <f t="shared" si="8"/>
        <v>0.4644789999999972</v>
      </c>
    </row>
    <row r="534" spans="1:2" x14ac:dyDescent="0.3">
      <c r="A534">
        <v>44.969341999999997</v>
      </c>
      <c r="B534">
        <f t="shared" si="8"/>
        <v>0.12322999999999951</v>
      </c>
    </row>
    <row r="535" spans="1:2" x14ac:dyDescent="0.3">
      <c r="A535">
        <v>45.092571999999997</v>
      </c>
      <c r="B535">
        <f t="shared" si="8"/>
        <v>0.27489800000000031</v>
      </c>
    </row>
    <row r="536" spans="1:2" x14ac:dyDescent="0.3">
      <c r="A536">
        <v>45.367469999999997</v>
      </c>
      <c r="B536">
        <f t="shared" si="8"/>
        <v>0.7962530000000001</v>
      </c>
    </row>
    <row r="537" spans="1:2" x14ac:dyDescent="0.3">
      <c r="A537">
        <v>46.163722999999997</v>
      </c>
      <c r="B537">
        <f t="shared" si="8"/>
        <v>-1.8958999999995285E-2</v>
      </c>
    </row>
    <row r="538" spans="1:2" x14ac:dyDescent="0.3">
      <c r="A538">
        <v>46.144764000000002</v>
      </c>
      <c r="B538">
        <f t="shared" si="8"/>
        <v>0.19906299999999533</v>
      </c>
    </row>
    <row r="539" spans="1:2" x14ac:dyDescent="0.3">
      <c r="A539">
        <v>46.343826999999997</v>
      </c>
      <c r="B539">
        <f t="shared" si="8"/>
        <v>-1.8958999999995285E-2</v>
      </c>
    </row>
    <row r="540" spans="1:2" x14ac:dyDescent="0.3">
      <c r="A540">
        <v>46.324868000000002</v>
      </c>
      <c r="B540">
        <f t="shared" si="8"/>
        <v>-8.5312999999999306E-2</v>
      </c>
    </row>
    <row r="541" spans="1:2" x14ac:dyDescent="0.3">
      <c r="A541">
        <v>46.239555000000003</v>
      </c>
      <c r="B541">
        <f t="shared" si="8"/>
        <v>0.78677599999999615</v>
      </c>
    </row>
    <row r="542" spans="1:2" x14ac:dyDescent="0.3">
      <c r="A542">
        <v>47.026330999999999</v>
      </c>
      <c r="B542">
        <f t="shared" si="8"/>
        <v>-2.8436999999996715E-2</v>
      </c>
    </row>
    <row r="543" spans="1:2" x14ac:dyDescent="0.3">
      <c r="A543">
        <v>46.997894000000002</v>
      </c>
      <c r="B543">
        <f t="shared" si="8"/>
        <v>-0.11375300000000266</v>
      </c>
    </row>
    <row r="544" spans="1:2" x14ac:dyDescent="0.3">
      <c r="A544">
        <v>46.884141</v>
      </c>
      <c r="B544">
        <f t="shared" si="8"/>
        <v>-0.39109499999999997</v>
      </c>
    </row>
    <row r="545" spans="1:2" x14ac:dyDescent="0.3">
      <c r="A545">
        <v>46.493046</v>
      </c>
      <c r="B545">
        <f t="shared" si="8"/>
        <v>-0.49602800000000258</v>
      </c>
    </row>
    <row r="546" spans="1:2" x14ac:dyDescent="0.3">
      <c r="A546">
        <v>45.997017999999997</v>
      </c>
      <c r="B546">
        <f t="shared" si="8"/>
        <v>0.45787100000000436</v>
      </c>
    </row>
    <row r="547" spans="1:2" x14ac:dyDescent="0.3">
      <c r="A547">
        <v>46.454889000000001</v>
      </c>
      <c r="B547">
        <f t="shared" si="8"/>
        <v>-0.6868079999999992</v>
      </c>
    </row>
    <row r="548" spans="1:2" x14ac:dyDescent="0.3">
      <c r="A548">
        <v>45.768081000000002</v>
      </c>
      <c r="B548">
        <f t="shared" si="8"/>
        <v>-0.37202100000000371</v>
      </c>
    </row>
    <row r="549" spans="1:2" x14ac:dyDescent="0.3">
      <c r="A549">
        <v>45.396059999999999</v>
      </c>
      <c r="B549">
        <f t="shared" si="8"/>
        <v>-0.11446600000000018</v>
      </c>
    </row>
    <row r="550" spans="1:2" x14ac:dyDescent="0.3">
      <c r="A550">
        <v>45.281593999999998</v>
      </c>
      <c r="B550">
        <f t="shared" si="8"/>
        <v>0.26709000000000316</v>
      </c>
    </row>
    <row r="551" spans="1:2" x14ac:dyDescent="0.3">
      <c r="A551">
        <v>45.548684000000002</v>
      </c>
      <c r="B551">
        <f t="shared" si="8"/>
        <v>5.7234999999998593E-2</v>
      </c>
    </row>
    <row r="552" spans="1:2" x14ac:dyDescent="0.3">
      <c r="A552">
        <v>45.605919</v>
      </c>
      <c r="B552">
        <f t="shared" si="8"/>
        <v>0.77265599999999779</v>
      </c>
    </row>
    <row r="553" spans="1:2" x14ac:dyDescent="0.3">
      <c r="A553">
        <v>46.378574999999998</v>
      </c>
      <c r="B553">
        <f t="shared" si="8"/>
        <v>-0.1526229999999984</v>
      </c>
    </row>
    <row r="554" spans="1:2" x14ac:dyDescent="0.3">
      <c r="A554">
        <v>46.225951999999999</v>
      </c>
      <c r="B554">
        <f t="shared" si="8"/>
        <v>-0.36247900000000044</v>
      </c>
    </row>
    <row r="555" spans="1:2" x14ac:dyDescent="0.3">
      <c r="A555">
        <v>45.863472999999999</v>
      </c>
      <c r="B555">
        <f t="shared" si="8"/>
        <v>0.72496100000000041</v>
      </c>
    </row>
    <row r="556" spans="1:2" x14ac:dyDescent="0.3">
      <c r="A556">
        <v>46.588433999999999</v>
      </c>
      <c r="B556">
        <f t="shared" si="8"/>
        <v>-0.40063899999999819</v>
      </c>
    </row>
    <row r="557" spans="1:2" x14ac:dyDescent="0.3">
      <c r="A557">
        <v>46.187795000000001</v>
      </c>
      <c r="B557">
        <f t="shared" si="8"/>
        <v>-0.68680499999999967</v>
      </c>
    </row>
    <row r="558" spans="1:2" x14ac:dyDescent="0.3">
      <c r="A558">
        <v>45.500990000000002</v>
      </c>
      <c r="B558">
        <f t="shared" si="8"/>
        <v>-0.10493000000000308</v>
      </c>
    </row>
    <row r="559" spans="1:2" x14ac:dyDescent="0.3">
      <c r="A559">
        <v>45.396059999999999</v>
      </c>
      <c r="B559">
        <f t="shared" si="8"/>
        <v>-0.65818900000000014</v>
      </c>
    </row>
    <row r="560" spans="1:2" x14ac:dyDescent="0.3">
      <c r="A560">
        <v>44.737870999999998</v>
      </c>
      <c r="B560">
        <f t="shared" si="8"/>
        <v>0.25755000000000194</v>
      </c>
    </row>
    <row r="561" spans="1:2" x14ac:dyDescent="0.3">
      <c r="A561">
        <v>44.995421</v>
      </c>
      <c r="B561">
        <f t="shared" si="8"/>
        <v>-0.20985499999999746</v>
      </c>
    </row>
    <row r="562" spans="1:2" x14ac:dyDescent="0.3">
      <c r="A562">
        <v>44.785566000000003</v>
      </c>
      <c r="B562">
        <f t="shared" si="8"/>
        <v>-0.26709500000000475</v>
      </c>
    </row>
    <row r="563" spans="1:2" x14ac:dyDescent="0.3">
      <c r="A563">
        <v>44.518470999999998</v>
      </c>
      <c r="B563">
        <f t="shared" si="8"/>
        <v>-1.4403859999999966</v>
      </c>
    </row>
    <row r="564" spans="1:2" x14ac:dyDescent="0.3">
      <c r="A564">
        <v>43.078085000000002</v>
      </c>
      <c r="B564">
        <f t="shared" si="8"/>
        <v>0.55326300000000117</v>
      </c>
    </row>
    <row r="565" spans="1:2" x14ac:dyDescent="0.3">
      <c r="A565">
        <v>43.631348000000003</v>
      </c>
      <c r="B565">
        <f t="shared" si="8"/>
        <v>1.6979399999999956</v>
      </c>
    </row>
    <row r="566" spans="1:2" x14ac:dyDescent="0.3">
      <c r="A566">
        <v>45.329287999999998</v>
      </c>
      <c r="B566">
        <f t="shared" si="8"/>
        <v>0.13354500000000513</v>
      </c>
    </row>
    <row r="567" spans="1:2" x14ac:dyDescent="0.3">
      <c r="A567">
        <v>45.462833000000003</v>
      </c>
      <c r="B567">
        <f t="shared" si="8"/>
        <v>0.30524799999999885</v>
      </c>
    </row>
    <row r="568" spans="1:2" x14ac:dyDescent="0.3">
      <c r="A568">
        <v>45.768081000000002</v>
      </c>
      <c r="B568">
        <f t="shared" si="8"/>
        <v>0.44833299999999809</v>
      </c>
    </row>
    <row r="569" spans="1:2" x14ac:dyDescent="0.3">
      <c r="A569">
        <v>46.216414</v>
      </c>
      <c r="B569">
        <f t="shared" si="8"/>
        <v>-0.2957099999999997</v>
      </c>
    </row>
    <row r="570" spans="1:2" x14ac:dyDescent="0.3">
      <c r="A570">
        <v>45.920704000000001</v>
      </c>
      <c r="B570">
        <f t="shared" si="8"/>
        <v>-0.24801200000000279</v>
      </c>
    </row>
    <row r="571" spans="1:2" x14ac:dyDescent="0.3">
      <c r="A571">
        <v>45.672691999999998</v>
      </c>
      <c r="B571">
        <f t="shared" si="8"/>
        <v>-0.41017699999999735</v>
      </c>
    </row>
    <row r="572" spans="1:2" x14ac:dyDescent="0.3">
      <c r="A572">
        <v>45.262515</v>
      </c>
      <c r="B572">
        <f t="shared" si="8"/>
        <v>-0.41017699999999735</v>
      </c>
    </row>
    <row r="573" spans="1:2" x14ac:dyDescent="0.3">
      <c r="A573">
        <v>44.852338000000003</v>
      </c>
      <c r="B573">
        <f t="shared" si="8"/>
        <v>-0.54372200000000248</v>
      </c>
    </row>
    <row r="574" spans="1:2" x14ac:dyDescent="0.3">
      <c r="A574">
        <v>44.308616000000001</v>
      </c>
      <c r="B574">
        <f t="shared" si="8"/>
        <v>0.29570600000000269</v>
      </c>
    </row>
    <row r="575" spans="1:2" x14ac:dyDescent="0.3">
      <c r="A575">
        <v>44.604322000000003</v>
      </c>
      <c r="B575">
        <f t="shared" si="8"/>
        <v>-0.41017300000000034</v>
      </c>
    </row>
    <row r="576" spans="1:2" x14ac:dyDescent="0.3">
      <c r="A576">
        <v>44.194149000000003</v>
      </c>
      <c r="B576">
        <f t="shared" si="8"/>
        <v>-0.64865200000000556</v>
      </c>
    </row>
    <row r="577" spans="1:2" x14ac:dyDescent="0.3">
      <c r="A577">
        <v>43.545496999999997</v>
      </c>
      <c r="B577">
        <f t="shared" si="8"/>
        <v>0.55326000000000164</v>
      </c>
    </row>
    <row r="578" spans="1:2" x14ac:dyDescent="0.3">
      <c r="A578">
        <v>44.098756999999999</v>
      </c>
      <c r="B578">
        <f t="shared" si="8"/>
        <v>1.2973029999999994</v>
      </c>
    </row>
    <row r="579" spans="1:2" x14ac:dyDescent="0.3">
      <c r="A579">
        <v>45.396059999999999</v>
      </c>
      <c r="B579">
        <f t="shared" ref="B579:B642" si="9">A580-A579</f>
        <v>-0.38156099999999782</v>
      </c>
    </row>
    <row r="580" spans="1:2" x14ac:dyDescent="0.3">
      <c r="A580">
        <v>45.014499000000001</v>
      </c>
      <c r="B580">
        <f t="shared" si="9"/>
        <v>-0.56280000000000285</v>
      </c>
    </row>
    <row r="581" spans="1:2" x14ac:dyDescent="0.3">
      <c r="A581">
        <v>44.451698999999998</v>
      </c>
      <c r="B581">
        <f t="shared" si="9"/>
        <v>-0.22893399999999531</v>
      </c>
    </row>
    <row r="582" spans="1:2" x14ac:dyDescent="0.3">
      <c r="A582">
        <v>44.222765000000003</v>
      </c>
      <c r="B582">
        <f t="shared" si="9"/>
        <v>-0.38156100000000492</v>
      </c>
    </row>
    <row r="583" spans="1:2" x14ac:dyDescent="0.3">
      <c r="A583">
        <v>43.841203999999998</v>
      </c>
      <c r="B583">
        <f t="shared" si="9"/>
        <v>-0.45787099999999725</v>
      </c>
    </row>
    <row r="584" spans="1:2" x14ac:dyDescent="0.3">
      <c r="A584">
        <v>43.383333</v>
      </c>
      <c r="B584">
        <f t="shared" si="9"/>
        <v>0.72496499999999742</v>
      </c>
    </row>
    <row r="585" spans="1:2" x14ac:dyDescent="0.3">
      <c r="A585">
        <v>44.108297999999998</v>
      </c>
      <c r="B585">
        <f t="shared" si="9"/>
        <v>0.14308300000000429</v>
      </c>
    </row>
    <row r="586" spans="1:2" x14ac:dyDescent="0.3">
      <c r="A586">
        <v>44.251381000000002</v>
      </c>
      <c r="B586">
        <f t="shared" si="9"/>
        <v>-0.44833400000000267</v>
      </c>
    </row>
    <row r="587" spans="1:2" x14ac:dyDescent="0.3">
      <c r="A587">
        <v>43.803046999999999</v>
      </c>
      <c r="B587">
        <f t="shared" si="9"/>
        <v>1.1542209999999997</v>
      </c>
    </row>
    <row r="588" spans="1:2" x14ac:dyDescent="0.3">
      <c r="A588">
        <v>44.957267999999999</v>
      </c>
      <c r="B588">
        <f t="shared" si="9"/>
        <v>4.7693999999999903E-2</v>
      </c>
    </row>
    <row r="589" spans="1:2" x14ac:dyDescent="0.3">
      <c r="A589">
        <v>45.004961999999999</v>
      </c>
      <c r="B589">
        <f t="shared" si="9"/>
        <v>-0.16216500000000167</v>
      </c>
    </row>
    <row r="590" spans="1:2" x14ac:dyDescent="0.3">
      <c r="A590">
        <v>44.842796999999997</v>
      </c>
      <c r="B590">
        <f t="shared" si="9"/>
        <v>-4.1494599999999977</v>
      </c>
    </row>
    <row r="591" spans="1:2" x14ac:dyDescent="0.3">
      <c r="A591">
        <v>40.693337</v>
      </c>
      <c r="B591">
        <f t="shared" si="9"/>
        <v>-1.4022330000000025</v>
      </c>
    </row>
    <row r="592" spans="1:2" x14ac:dyDescent="0.3">
      <c r="A592">
        <v>39.291103999999997</v>
      </c>
      <c r="B592">
        <f t="shared" si="9"/>
        <v>0.78219700000000358</v>
      </c>
    </row>
    <row r="593" spans="1:2" x14ac:dyDescent="0.3">
      <c r="A593">
        <v>40.073301000000001</v>
      </c>
      <c r="B593">
        <f t="shared" si="9"/>
        <v>-1.5357740000000035</v>
      </c>
    </row>
    <row r="594" spans="1:2" x14ac:dyDescent="0.3">
      <c r="A594">
        <v>38.537526999999997</v>
      </c>
      <c r="B594">
        <f t="shared" si="9"/>
        <v>0.83942900000000265</v>
      </c>
    </row>
    <row r="595" spans="1:2" x14ac:dyDescent="0.3">
      <c r="A595">
        <v>39.376956</v>
      </c>
      <c r="B595">
        <f t="shared" si="9"/>
        <v>0.30524700000000138</v>
      </c>
    </row>
    <row r="596" spans="1:2" x14ac:dyDescent="0.3">
      <c r="A596">
        <v>39.682203000000001</v>
      </c>
      <c r="B596">
        <f t="shared" si="9"/>
        <v>0.22893700000000194</v>
      </c>
    </row>
    <row r="597" spans="1:2" x14ac:dyDescent="0.3">
      <c r="A597">
        <v>39.911140000000003</v>
      </c>
      <c r="B597">
        <f t="shared" si="9"/>
        <v>0.5818789999999936</v>
      </c>
    </row>
    <row r="598" spans="1:2" x14ac:dyDescent="0.3">
      <c r="A598">
        <v>40.493018999999997</v>
      </c>
      <c r="B598">
        <f t="shared" si="9"/>
        <v>-3.8155999999993639E-2</v>
      </c>
    </row>
    <row r="599" spans="1:2" x14ac:dyDescent="0.3">
      <c r="A599">
        <v>40.454863000000003</v>
      </c>
      <c r="B599">
        <f t="shared" si="9"/>
        <v>-4.7695000000004484E-2</v>
      </c>
    </row>
    <row r="600" spans="1:2" x14ac:dyDescent="0.3">
      <c r="A600">
        <v>40.407167999999999</v>
      </c>
      <c r="B600">
        <f t="shared" si="9"/>
        <v>0.22893400000000241</v>
      </c>
    </row>
    <row r="601" spans="1:2" x14ac:dyDescent="0.3">
      <c r="A601">
        <v>40.636102000000001</v>
      </c>
      <c r="B601">
        <f t="shared" si="9"/>
        <v>-0.20985500000000457</v>
      </c>
    </row>
    <row r="602" spans="1:2" x14ac:dyDescent="0.3">
      <c r="A602">
        <v>40.426246999999996</v>
      </c>
      <c r="B602">
        <f t="shared" si="9"/>
        <v>0.67726700000000051</v>
      </c>
    </row>
    <row r="603" spans="1:2" x14ac:dyDescent="0.3">
      <c r="A603">
        <v>41.103513999999997</v>
      </c>
      <c r="B603">
        <f t="shared" si="9"/>
        <v>0.74404000000000536</v>
      </c>
    </row>
    <row r="604" spans="1:2" x14ac:dyDescent="0.3">
      <c r="A604">
        <v>41.847554000000002</v>
      </c>
      <c r="B604">
        <f t="shared" si="9"/>
        <v>1.9217999999995072E-2</v>
      </c>
    </row>
    <row r="605" spans="1:2" x14ac:dyDescent="0.3">
      <c r="A605">
        <v>41.866771999999997</v>
      </c>
      <c r="B605">
        <f t="shared" si="9"/>
        <v>-4.8037999999998249E-2</v>
      </c>
    </row>
    <row r="606" spans="1:2" x14ac:dyDescent="0.3">
      <c r="A606">
        <v>41.818733999999999</v>
      </c>
      <c r="B606">
        <f t="shared" si="9"/>
        <v>-2.8818999999998596E-2</v>
      </c>
    </row>
    <row r="607" spans="1:2" x14ac:dyDescent="0.3">
      <c r="A607">
        <v>41.789915000000001</v>
      </c>
      <c r="B607">
        <f t="shared" si="9"/>
        <v>0.3458479999999966</v>
      </c>
    </row>
    <row r="608" spans="1:2" x14ac:dyDescent="0.3">
      <c r="A608">
        <v>42.135762999999997</v>
      </c>
      <c r="B608">
        <f t="shared" si="9"/>
        <v>0.2786000000000044</v>
      </c>
    </row>
    <row r="609" spans="1:2" x14ac:dyDescent="0.3">
      <c r="A609">
        <v>42.414363000000002</v>
      </c>
      <c r="B609">
        <f t="shared" si="9"/>
        <v>-5.7642000000001303E-2</v>
      </c>
    </row>
    <row r="610" spans="1:2" x14ac:dyDescent="0.3">
      <c r="A610">
        <v>42.356721</v>
      </c>
      <c r="B610">
        <f t="shared" si="9"/>
        <v>-9.6068000000002485E-2</v>
      </c>
    </row>
    <row r="611" spans="1:2" x14ac:dyDescent="0.3">
      <c r="A611">
        <v>42.260652999999998</v>
      </c>
      <c r="B611">
        <f t="shared" si="9"/>
        <v>6.7247999999999308E-2</v>
      </c>
    </row>
    <row r="612" spans="1:2" x14ac:dyDescent="0.3">
      <c r="A612">
        <v>42.327900999999997</v>
      </c>
      <c r="B612">
        <f t="shared" si="9"/>
        <v>-0.20174699999999746</v>
      </c>
    </row>
    <row r="613" spans="1:2" x14ac:dyDescent="0.3">
      <c r="A613">
        <v>42.126154</v>
      </c>
      <c r="B613">
        <f t="shared" si="9"/>
        <v>2.8823000000002708E-2</v>
      </c>
    </row>
    <row r="614" spans="1:2" x14ac:dyDescent="0.3">
      <c r="A614">
        <v>42.154977000000002</v>
      </c>
      <c r="B614">
        <f t="shared" si="9"/>
        <v>-0.57641500000000434</v>
      </c>
    </row>
    <row r="615" spans="1:2" x14ac:dyDescent="0.3">
      <c r="A615">
        <v>41.578561999999998</v>
      </c>
      <c r="B615">
        <f t="shared" si="9"/>
        <v>-0.21134800000000098</v>
      </c>
    </row>
    <row r="616" spans="1:2" x14ac:dyDescent="0.3">
      <c r="A616">
        <v>41.367213999999997</v>
      </c>
      <c r="B616">
        <f t="shared" si="9"/>
        <v>4.8033000000003767E-2</v>
      </c>
    </row>
    <row r="617" spans="1:2" x14ac:dyDescent="0.3">
      <c r="A617">
        <v>41.415247000000001</v>
      </c>
      <c r="B617">
        <f t="shared" si="9"/>
        <v>-0.72051600000000349</v>
      </c>
    </row>
    <row r="618" spans="1:2" x14ac:dyDescent="0.3">
      <c r="A618">
        <v>40.694730999999997</v>
      </c>
      <c r="B618">
        <f t="shared" si="9"/>
        <v>0.47073500000000479</v>
      </c>
    </row>
    <row r="619" spans="1:2" x14ac:dyDescent="0.3">
      <c r="A619">
        <v>41.165466000000002</v>
      </c>
      <c r="B619">
        <f t="shared" si="9"/>
        <v>-0.78776300000000532</v>
      </c>
    </row>
    <row r="620" spans="1:2" x14ac:dyDescent="0.3">
      <c r="A620">
        <v>40.377702999999997</v>
      </c>
      <c r="B620">
        <f t="shared" si="9"/>
        <v>-4.8033999999994137E-2</v>
      </c>
    </row>
    <row r="621" spans="1:2" x14ac:dyDescent="0.3">
      <c r="A621">
        <v>40.329669000000003</v>
      </c>
      <c r="B621">
        <f t="shared" si="9"/>
        <v>-0.92225900000000394</v>
      </c>
    </row>
    <row r="622" spans="1:2" x14ac:dyDescent="0.3">
      <c r="A622">
        <v>39.407409999999999</v>
      </c>
      <c r="B622">
        <f t="shared" si="9"/>
        <v>0.34584800000000371</v>
      </c>
    </row>
    <row r="623" spans="1:2" x14ac:dyDescent="0.3">
      <c r="A623">
        <v>39.753258000000002</v>
      </c>
      <c r="B623">
        <f t="shared" si="9"/>
        <v>0.17292399999999475</v>
      </c>
    </row>
    <row r="624" spans="1:2" x14ac:dyDescent="0.3">
      <c r="A624">
        <v>39.926181999999997</v>
      </c>
      <c r="B624">
        <f t="shared" si="9"/>
        <v>0.13449600000000572</v>
      </c>
    </row>
    <row r="625" spans="1:2" x14ac:dyDescent="0.3">
      <c r="A625">
        <v>40.060678000000003</v>
      </c>
      <c r="B625">
        <f t="shared" si="9"/>
        <v>0.76854900000000015</v>
      </c>
    </row>
    <row r="626" spans="1:2" x14ac:dyDescent="0.3">
      <c r="A626">
        <v>40.829227000000003</v>
      </c>
      <c r="B626">
        <f t="shared" si="9"/>
        <v>-0.20174300000000045</v>
      </c>
    </row>
    <row r="627" spans="1:2" x14ac:dyDescent="0.3">
      <c r="A627">
        <v>40.627484000000003</v>
      </c>
      <c r="B627">
        <f t="shared" si="9"/>
        <v>0.56680499999999512</v>
      </c>
    </row>
    <row r="628" spans="1:2" x14ac:dyDescent="0.3">
      <c r="A628">
        <v>41.194288999999998</v>
      </c>
      <c r="B628">
        <f t="shared" si="9"/>
        <v>-1.9213999999998066E-2</v>
      </c>
    </row>
    <row r="629" spans="1:2" x14ac:dyDescent="0.3">
      <c r="A629">
        <v>41.175075</v>
      </c>
      <c r="B629">
        <f t="shared" si="9"/>
        <v>3.8429000000000713E-2</v>
      </c>
    </row>
    <row r="630" spans="1:2" x14ac:dyDescent="0.3">
      <c r="A630">
        <v>41.213504</v>
      </c>
      <c r="B630">
        <f t="shared" si="9"/>
        <v>-1.3833929999999981</v>
      </c>
    </row>
    <row r="631" spans="1:2" x14ac:dyDescent="0.3">
      <c r="A631">
        <v>39.830111000000002</v>
      </c>
      <c r="B631">
        <f t="shared" si="9"/>
        <v>-0.24017200000000116</v>
      </c>
    </row>
    <row r="632" spans="1:2" x14ac:dyDescent="0.3">
      <c r="A632">
        <v>39.589939000000001</v>
      </c>
      <c r="B632">
        <f t="shared" si="9"/>
        <v>-0.23056300000000363</v>
      </c>
    </row>
    <row r="633" spans="1:2" x14ac:dyDescent="0.3">
      <c r="A633">
        <v>39.359375999999997</v>
      </c>
      <c r="B633">
        <f t="shared" si="9"/>
        <v>-9.6089999999975362E-3</v>
      </c>
    </row>
    <row r="634" spans="1:2" x14ac:dyDescent="0.3">
      <c r="A634">
        <v>39.349767</v>
      </c>
      <c r="B634">
        <f t="shared" si="9"/>
        <v>-0.28820499999999782</v>
      </c>
    </row>
    <row r="635" spans="1:2" x14ac:dyDescent="0.3">
      <c r="A635">
        <v>39.061562000000002</v>
      </c>
      <c r="B635">
        <f t="shared" si="9"/>
        <v>5.7642000000001303E-2</v>
      </c>
    </row>
    <row r="636" spans="1:2" x14ac:dyDescent="0.3">
      <c r="A636">
        <v>39.119204000000003</v>
      </c>
      <c r="B636">
        <f t="shared" si="9"/>
        <v>-0.41309600000000302</v>
      </c>
    </row>
    <row r="637" spans="1:2" x14ac:dyDescent="0.3">
      <c r="A637">
        <v>38.706108</v>
      </c>
      <c r="B637">
        <f t="shared" si="9"/>
        <v>1.2104649999999992</v>
      </c>
    </row>
    <row r="638" spans="1:2" x14ac:dyDescent="0.3">
      <c r="A638">
        <v>39.916573</v>
      </c>
      <c r="B638">
        <f t="shared" si="9"/>
        <v>-1.9213999999998066E-2</v>
      </c>
    </row>
    <row r="639" spans="1:2" x14ac:dyDescent="0.3">
      <c r="A639">
        <v>39.897359000000002</v>
      </c>
      <c r="B639">
        <f t="shared" si="9"/>
        <v>-0.10567600000000255</v>
      </c>
    </row>
    <row r="640" spans="1:2" x14ac:dyDescent="0.3">
      <c r="A640">
        <v>39.791682999999999</v>
      </c>
      <c r="B640">
        <f t="shared" si="9"/>
        <v>5.7642000000001303E-2</v>
      </c>
    </row>
    <row r="641" spans="1:2" x14ac:dyDescent="0.3">
      <c r="A641">
        <v>39.849325</v>
      </c>
      <c r="B641">
        <f t="shared" si="9"/>
        <v>0.23056700000000063</v>
      </c>
    </row>
    <row r="642" spans="1:2" x14ac:dyDescent="0.3">
      <c r="A642">
        <v>40.079892000000001</v>
      </c>
      <c r="B642">
        <f t="shared" si="9"/>
        <v>3.8424999999996601E-2</v>
      </c>
    </row>
    <row r="643" spans="1:2" x14ac:dyDescent="0.3">
      <c r="A643">
        <v>40.118316999999998</v>
      </c>
      <c r="B643">
        <f t="shared" ref="B643:B706" si="10">A644-A643</f>
        <v>-0.10567299999999591</v>
      </c>
    </row>
    <row r="644" spans="1:2" x14ac:dyDescent="0.3">
      <c r="A644">
        <v>40.012644000000002</v>
      </c>
      <c r="B644">
        <f t="shared" si="10"/>
        <v>0.58601600000000076</v>
      </c>
    </row>
    <row r="645" spans="1:2" x14ac:dyDescent="0.3">
      <c r="A645">
        <v>40.598660000000002</v>
      </c>
      <c r="B645">
        <f t="shared" si="10"/>
        <v>-9.6067000000005009E-2</v>
      </c>
    </row>
    <row r="646" spans="1:2" x14ac:dyDescent="0.3">
      <c r="A646">
        <v>40.502592999999997</v>
      </c>
      <c r="B646">
        <f t="shared" si="10"/>
        <v>-0.51877199999999846</v>
      </c>
    </row>
    <row r="647" spans="1:2" x14ac:dyDescent="0.3">
      <c r="A647">
        <v>39.983820999999999</v>
      </c>
      <c r="B647">
        <f t="shared" si="10"/>
        <v>1.2392880000000019</v>
      </c>
    </row>
    <row r="648" spans="1:2" x14ac:dyDescent="0.3">
      <c r="A648">
        <v>41.223109000000001</v>
      </c>
      <c r="B648">
        <f t="shared" si="10"/>
        <v>-0.25938599999999923</v>
      </c>
    </row>
    <row r="649" spans="1:2" x14ac:dyDescent="0.3">
      <c r="A649">
        <v>40.963723000000002</v>
      </c>
      <c r="B649">
        <f t="shared" si="10"/>
        <v>0.33624299999999607</v>
      </c>
    </row>
    <row r="650" spans="1:2" x14ac:dyDescent="0.3">
      <c r="A650">
        <v>41.299965999999998</v>
      </c>
      <c r="B650">
        <f t="shared" si="10"/>
        <v>0.33623899999999907</v>
      </c>
    </row>
    <row r="651" spans="1:2" x14ac:dyDescent="0.3">
      <c r="A651">
        <v>41.636204999999997</v>
      </c>
      <c r="B651">
        <f t="shared" si="10"/>
        <v>4.3519140000000007</v>
      </c>
    </row>
    <row r="652" spans="1:2" x14ac:dyDescent="0.3">
      <c r="A652">
        <v>45.988118999999998</v>
      </c>
      <c r="B652">
        <f t="shared" si="10"/>
        <v>0.15371000000000379</v>
      </c>
    </row>
    <row r="653" spans="1:2" x14ac:dyDescent="0.3">
      <c r="A653">
        <v>46.141829000000001</v>
      </c>
      <c r="B653">
        <f t="shared" si="10"/>
        <v>1.0855779999999982</v>
      </c>
    </row>
    <row r="654" spans="1:2" x14ac:dyDescent="0.3">
      <c r="A654">
        <v>47.227406999999999</v>
      </c>
      <c r="B654">
        <f t="shared" si="10"/>
        <v>-9.6066999999997904E-2</v>
      </c>
    </row>
    <row r="655" spans="1:2" x14ac:dyDescent="0.3">
      <c r="A655">
        <v>47.131340000000002</v>
      </c>
      <c r="B655">
        <f t="shared" si="10"/>
        <v>-0.40349100000000249</v>
      </c>
    </row>
    <row r="656" spans="1:2" x14ac:dyDescent="0.3">
      <c r="A656">
        <v>46.727848999999999</v>
      </c>
      <c r="B656">
        <f t="shared" si="10"/>
        <v>1.9213999999998066E-2</v>
      </c>
    </row>
    <row r="657" spans="1:2" x14ac:dyDescent="0.3">
      <c r="A657">
        <v>46.747062999999997</v>
      </c>
      <c r="B657">
        <f t="shared" si="10"/>
        <v>-0.40348699999999837</v>
      </c>
    </row>
    <row r="658" spans="1:2" x14ac:dyDescent="0.3">
      <c r="A658">
        <v>46.343575999999999</v>
      </c>
      <c r="B658">
        <f t="shared" si="10"/>
        <v>-0.61484300000000047</v>
      </c>
    </row>
    <row r="659" spans="1:2" x14ac:dyDescent="0.3">
      <c r="A659">
        <v>45.728732999999998</v>
      </c>
      <c r="B659">
        <f t="shared" si="10"/>
        <v>-1.268107999999998</v>
      </c>
    </row>
    <row r="660" spans="1:2" x14ac:dyDescent="0.3">
      <c r="A660">
        <v>44.460625</v>
      </c>
      <c r="B660">
        <f t="shared" si="10"/>
        <v>0.40349100000000249</v>
      </c>
    </row>
    <row r="661" spans="1:2" x14ac:dyDescent="0.3">
      <c r="A661">
        <v>44.864116000000003</v>
      </c>
      <c r="B661">
        <f t="shared" si="10"/>
        <v>1.0087219999999988</v>
      </c>
    </row>
    <row r="662" spans="1:2" x14ac:dyDescent="0.3">
      <c r="A662">
        <v>45.872838000000002</v>
      </c>
      <c r="B662">
        <f t="shared" si="10"/>
        <v>-0.36506299999999925</v>
      </c>
    </row>
    <row r="663" spans="1:2" x14ac:dyDescent="0.3">
      <c r="A663">
        <v>45.507775000000002</v>
      </c>
      <c r="B663">
        <f t="shared" si="10"/>
        <v>-1.9214000000005171E-2</v>
      </c>
    </row>
    <row r="664" spans="1:2" x14ac:dyDescent="0.3">
      <c r="A664">
        <v>45.488560999999997</v>
      </c>
      <c r="B664">
        <f t="shared" si="10"/>
        <v>0.26899500000000387</v>
      </c>
    </row>
    <row r="665" spans="1:2" x14ac:dyDescent="0.3">
      <c r="A665">
        <v>45.757556000000001</v>
      </c>
      <c r="B665">
        <f t="shared" si="10"/>
        <v>1.047150000000002</v>
      </c>
    </row>
    <row r="666" spans="1:2" x14ac:dyDescent="0.3">
      <c r="A666">
        <v>46.804706000000003</v>
      </c>
      <c r="B666">
        <f t="shared" si="10"/>
        <v>-0.40349100000000249</v>
      </c>
    </row>
    <row r="667" spans="1:2" x14ac:dyDescent="0.3">
      <c r="A667">
        <v>46.401215000000001</v>
      </c>
      <c r="B667">
        <f t="shared" si="10"/>
        <v>-0.27859999999999729</v>
      </c>
    </row>
    <row r="668" spans="1:2" x14ac:dyDescent="0.3">
      <c r="A668">
        <v>46.122615000000003</v>
      </c>
      <c r="B668">
        <f t="shared" si="10"/>
        <v>-0.11602800000000002</v>
      </c>
    </row>
    <row r="669" spans="1:2" x14ac:dyDescent="0.3">
      <c r="A669">
        <v>46.006587000000003</v>
      </c>
      <c r="B669">
        <f t="shared" si="10"/>
        <v>0</v>
      </c>
    </row>
    <row r="670" spans="1:2" x14ac:dyDescent="0.3">
      <c r="A670">
        <v>46.006587000000003</v>
      </c>
      <c r="B670">
        <f t="shared" si="10"/>
        <v>-0.15471300000000099</v>
      </c>
    </row>
    <row r="671" spans="1:2" x14ac:dyDescent="0.3">
      <c r="A671">
        <v>45.851874000000002</v>
      </c>
      <c r="B671">
        <f t="shared" si="10"/>
        <v>-0.50280100000000516</v>
      </c>
    </row>
    <row r="672" spans="1:2" x14ac:dyDescent="0.3">
      <c r="A672">
        <v>45.349072999999997</v>
      </c>
      <c r="B672">
        <f t="shared" si="10"/>
        <v>-0.29974999999999596</v>
      </c>
    </row>
    <row r="673" spans="1:2" x14ac:dyDescent="0.3">
      <c r="A673">
        <v>45.049323000000001</v>
      </c>
      <c r="B673">
        <f t="shared" si="10"/>
        <v>0.98626999999999754</v>
      </c>
    </row>
    <row r="674" spans="1:2" x14ac:dyDescent="0.3">
      <c r="A674">
        <v>46.035592999999999</v>
      </c>
      <c r="B674">
        <f t="shared" si="10"/>
        <v>-0.15470899999999688</v>
      </c>
    </row>
    <row r="675" spans="1:2" x14ac:dyDescent="0.3">
      <c r="A675">
        <v>45.880884000000002</v>
      </c>
      <c r="B675">
        <f t="shared" si="10"/>
        <v>-0.57048900000000202</v>
      </c>
    </row>
    <row r="676" spans="1:2" x14ac:dyDescent="0.3">
      <c r="A676">
        <v>45.310395</v>
      </c>
      <c r="B676">
        <f t="shared" si="10"/>
        <v>0.3577629999999985</v>
      </c>
    </row>
    <row r="677" spans="1:2" x14ac:dyDescent="0.3">
      <c r="A677">
        <v>45.668157999999998</v>
      </c>
      <c r="B677">
        <f t="shared" si="10"/>
        <v>-0.29974999999999596</v>
      </c>
    </row>
    <row r="678" spans="1:2" x14ac:dyDescent="0.3">
      <c r="A678">
        <v>45.368408000000002</v>
      </c>
      <c r="B678">
        <f t="shared" si="10"/>
        <v>-6.7683999999999855E-2</v>
      </c>
    </row>
    <row r="679" spans="1:2" x14ac:dyDescent="0.3">
      <c r="A679">
        <v>45.300724000000002</v>
      </c>
      <c r="B679">
        <f t="shared" si="10"/>
        <v>-0.47379500000000263</v>
      </c>
    </row>
    <row r="680" spans="1:2" x14ac:dyDescent="0.3">
      <c r="A680">
        <v>44.826929</v>
      </c>
      <c r="B680">
        <f t="shared" si="10"/>
        <v>-0.21272599999999642</v>
      </c>
    </row>
    <row r="681" spans="1:2" x14ac:dyDescent="0.3">
      <c r="A681">
        <v>44.614203000000003</v>
      </c>
      <c r="B681">
        <f t="shared" si="10"/>
        <v>-0.39644100000000293</v>
      </c>
    </row>
    <row r="682" spans="1:2" x14ac:dyDescent="0.3">
      <c r="A682">
        <v>44.217762</v>
      </c>
      <c r="B682">
        <f t="shared" si="10"/>
        <v>-7.7353000000002226E-2</v>
      </c>
    </row>
    <row r="683" spans="1:2" x14ac:dyDescent="0.3">
      <c r="A683">
        <v>44.140408999999998</v>
      </c>
      <c r="B683">
        <f t="shared" si="10"/>
        <v>0.9282530000000051</v>
      </c>
    </row>
    <row r="684" spans="1:2" x14ac:dyDescent="0.3">
      <c r="A684">
        <v>45.068662000000003</v>
      </c>
      <c r="B684">
        <f t="shared" si="10"/>
        <v>-0.1643800000000013</v>
      </c>
    </row>
    <row r="685" spans="1:2" x14ac:dyDescent="0.3">
      <c r="A685">
        <v>44.904282000000002</v>
      </c>
      <c r="B685">
        <f t="shared" si="10"/>
        <v>-0.45445500000000294</v>
      </c>
    </row>
    <row r="686" spans="1:2" x14ac:dyDescent="0.3">
      <c r="A686">
        <v>44.449826999999999</v>
      </c>
      <c r="B686">
        <f t="shared" si="10"/>
        <v>-0.47379800000000216</v>
      </c>
    </row>
    <row r="687" spans="1:2" x14ac:dyDescent="0.3">
      <c r="A687">
        <v>43.976028999999997</v>
      </c>
      <c r="B687">
        <f t="shared" si="10"/>
        <v>0.3384280000000004</v>
      </c>
    </row>
    <row r="688" spans="1:2" x14ac:dyDescent="0.3">
      <c r="A688">
        <v>44.314456999999997</v>
      </c>
      <c r="B688">
        <f t="shared" si="10"/>
        <v>0.13537000000000177</v>
      </c>
    </row>
    <row r="689" spans="1:2" x14ac:dyDescent="0.3">
      <c r="A689">
        <v>44.449826999999999</v>
      </c>
      <c r="B689">
        <f t="shared" si="10"/>
        <v>0.7251979999999989</v>
      </c>
    </row>
    <row r="690" spans="1:2" x14ac:dyDescent="0.3">
      <c r="A690">
        <v>45.175024999999998</v>
      </c>
      <c r="B690">
        <f t="shared" si="10"/>
        <v>-0.59949999999999903</v>
      </c>
    </row>
    <row r="691" spans="1:2" x14ac:dyDescent="0.3">
      <c r="A691">
        <v>44.575524999999999</v>
      </c>
      <c r="B691">
        <f t="shared" si="10"/>
        <v>0.12570200000000398</v>
      </c>
    </row>
    <row r="692" spans="1:2" x14ac:dyDescent="0.3">
      <c r="A692">
        <v>44.701227000000003</v>
      </c>
      <c r="B692">
        <f t="shared" si="10"/>
        <v>-0.30941700000000338</v>
      </c>
    </row>
    <row r="693" spans="1:2" x14ac:dyDescent="0.3">
      <c r="A693">
        <v>44.39181</v>
      </c>
      <c r="B693">
        <f t="shared" si="10"/>
        <v>-0.26107199999999864</v>
      </c>
    </row>
    <row r="694" spans="1:2" x14ac:dyDescent="0.3">
      <c r="A694">
        <v>44.130738000000001</v>
      </c>
      <c r="B694">
        <f t="shared" si="10"/>
        <v>9.6709999999973206E-3</v>
      </c>
    </row>
    <row r="695" spans="1:2" x14ac:dyDescent="0.3">
      <c r="A695">
        <v>44.140408999999998</v>
      </c>
      <c r="B695">
        <f t="shared" si="10"/>
        <v>-0.37710599999999772</v>
      </c>
    </row>
    <row r="696" spans="1:2" x14ac:dyDescent="0.3">
      <c r="A696">
        <v>43.763303000000001</v>
      </c>
      <c r="B696">
        <f t="shared" si="10"/>
        <v>-0.86056800000000067</v>
      </c>
    </row>
    <row r="697" spans="1:2" x14ac:dyDescent="0.3">
      <c r="A697">
        <v>42.902735</v>
      </c>
      <c r="B697">
        <f t="shared" si="10"/>
        <v>-0.21272299999999689</v>
      </c>
    </row>
    <row r="698" spans="1:2" x14ac:dyDescent="0.3">
      <c r="A698">
        <v>42.690012000000003</v>
      </c>
      <c r="B698">
        <f t="shared" si="10"/>
        <v>0.29007899999999864</v>
      </c>
    </row>
    <row r="699" spans="1:2" x14ac:dyDescent="0.3">
      <c r="A699">
        <v>42.980091000000002</v>
      </c>
      <c r="B699">
        <f t="shared" si="10"/>
        <v>-4.8346000000002221E-2</v>
      </c>
    </row>
    <row r="700" spans="1:2" x14ac:dyDescent="0.3">
      <c r="A700">
        <v>42.931744999999999</v>
      </c>
      <c r="B700">
        <f t="shared" si="10"/>
        <v>-9.6709999999973206E-3</v>
      </c>
    </row>
    <row r="701" spans="1:2" x14ac:dyDescent="0.3">
      <c r="A701">
        <v>42.922074000000002</v>
      </c>
      <c r="B701">
        <f t="shared" si="10"/>
        <v>-8.7023999999999546E-2</v>
      </c>
    </row>
    <row r="702" spans="1:2" x14ac:dyDescent="0.3">
      <c r="A702">
        <v>42.835050000000003</v>
      </c>
      <c r="B702">
        <f t="shared" si="10"/>
        <v>-5.801400000000001E-2</v>
      </c>
    </row>
    <row r="703" spans="1:2" x14ac:dyDescent="0.3">
      <c r="A703">
        <v>42.777036000000003</v>
      </c>
      <c r="B703">
        <f t="shared" si="10"/>
        <v>0.27073999999999643</v>
      </c>
    </row>
    <row r="704" spans="1:2" x14ac:dyDescent="0.3">
      <c r="A704">
        <v>43.047775999999999</v>
      </c>
      <c r="B704">
        <f t="shared" si="10"/>
        <v>8.7023999999999546E-2</v>
      </c>
    </row>
    <row r="705" spans="1:2" x14ac:dyDescent="0.3">
      <c r="A705">
        <v>43.134799999999998</v>
      </c>
      <c r="B705">
        <f t="shared" si="10"/>
        <v>0.89924599999999799</v>
      </c>
    </row>
    <row r="706" spans="1:2" x14ac:dyDescent="0.3">
      <c r="A706">
        <v>44.034045999999996</v>
      </c>
      <c r="B706">
        <f t="shared" si="10"/>
        <v>7.7353000000002226E-2</v>
      </c>
    </row>
    <row r="707" spans="1:2" x14ac:dyDescent="0.3">
      <c r="A707">
        <v>44.111398999999999</v>
      </c>
      <c r="B707">
        <f t="shared" ref="B707:B770" si="11">A708-A707</f>
        <v>0.13536900000000429</v>
      </c>
    </row>
    <row r="708" spans="1:2" x14ac:dyDescent="0.3">
      <c r="A708">
        <v>44.246768000000003</v>
      </c>
      <c r="B708">
        <f t="shared" si="11"/>
        <v>0.87023999999999546</v>
      </c>
    </row>
    <row r="709" spans="1:2" x14ac:dyDescent="0.3">
      <c r="A709">
        <v>45.117007999999998</v>
      </c>
      <c r="B709">
        <f t="shared" si="11"/>
        <v>-3.8677999999997326E-2</v>
      </c>
    </row>
    <row r="710" spans="1:2" x14ac:dyDescent="0.3">
      <c r="A710">
        <v>45.078330000000001</v>
      </c>
      <c r="B710">
        <f t="shared" si="11"/>
        <v>0.29007800000000117</v>
      </c>
    </row>
    <row r="711" spans="1:2" x14ac:dyDescent="0.3">
      <c r="A711">
        <v>45.368408000000002</v>
      </c>
      <c r="B711">
        <f t="shared" si="11"/>
        <v>0.34809599999999818</v>
      </c>
    </row>
    <row r="712" spans="1:2" x14ac:dyDescent="0.3">
      <c r="A712">
        <v>45.716504</v>
      </c>
      <c r="B712">
        <f t="shared" si="11"/>
        <v>-1.682458000000004</v>
      </c>
    </row>
    <row r="713" spans="1:2" x14ac:dyDescent="0.3">
      <c r="A713">
        <v>44.034045999999996</v>
      </c>
      <c r="B713">
        <f t="shared" si="11"/>
        <v>0.55115100000000439</v>
      </c>
    </row>
    <row r="714" spans="1:2" x14ac:dyDescent="0.3">
      <c r="A714">
        <v>44.585197000000001</v>
      </c>
      <c r="B714">
        <f t="shared" si="11"/>
        <v>-0.16438099999999878</v>
      </c>
    </row>
    <row r="715" spans="1:2" x14ac:dyDescent="0.3">
      <c r="A715">
        <v>44.420816000000002</v>
      </c>
      <c r="B715">
        <f t="shared" si="11"/>
        <v>-0.57048900000000202</v>
      </c>
    </row>
    <row r="716" spans="1:2" x14ac:dyDescent="0.3">
      <c r="A716">
        <v>43.850327</v>
      </c>
      <c r="B716">
        <f t="shared" si="11"/>
        <v>-9.6679999999977895E-3</v>
      </c>
    </row>
    <row r="717" spans="1:2" x14ac:dyDescent="0.3">
      <c r="A717">
        <v>43.840659000000002</v>
      </c>
      <c r="B717">
        <f t="shared" si="11"/>
        <v>0.91858500000000021</v>
      </c>
    </row>
    <row r="718" spans="1:2" x14ac:dyDescent="0.3">
      <c r="A718">
        <v>44.759244000000002</v>
      </c>
      <c r="B718">
        <f t="shared" si="11"/>
        <v>0.5704899999999995</v>
      </c>
    </row>
    <row r="719" spans="1:2" x14ac:dyDescent="0.3">
      <c r="A719">
        <v>45.329734000000002</v>
      </c>
      <c r="B719">
        <f t="shared" si="11"/>
        <v>-0.17404799999999909</v>
      </c>
    </row>
    <row r="720" spans="1:2" x14ac:dyDescent="0.3">
      <c r="A720">
        <v>45.155686000000003</v>
      </c>
      <c r="B720">
        <f t="shared" si="11"/>
        <v>0.10636299999999466</v>
      </c>
    </row>
    <row r="721" spans="1:2" x14ac:dyDescent="0.3">
      <c r="A721">
        <v>45.262048999999998</v>
      </c>
      <c r="B721">
        <f t="shared" si="11"/>
        <v>0.70585900000000379</v>
      </c>
    </row>
    <row r="722" spans="1:2" x14ac:dyDescent="0.3">
      <c r="A722">
        <v>45.967908000000001</v>
      </c>
      <c r="B722">
        <f t="shared" si="11"/>
        <v>3.8679000000001906E-2</v>
      </c>
    </row>
    <row r="723" spans="1:2" x14ac:dyDescent="0.3">
      <c r="A723">
        <v>46.006587000000003</v>
      </c>
      <c r="B723">
        <f t="shared" si="11"/>
        <v>-0.92825700000000211</v>
      </c>
    </row>
    <row r="724" spans="1:2" x14ac:dyDescent="0.3">
      <c r="A724">
        <v>45.078330000000001</v>
      </c>
      <c r="B724">
        <f t="shared" si="11"/>
        <v>0.11603399999999908</v>
      </c>
    </row>
    <row r="725" spans="1:2" x14ac:dyDescent="0.3">
      <c r="A725">
        <v>45.194364</v>
      </c>
      <c r="B725">
        <f t="shared" si="11"/>
        <v>0.5704899999999995</v>
      </c>
    </row>
    <row r="726" spans="1:2" x14ac:dyDescent="0.3">
      <c r="A726">
        <v>45.764854</v>
      </c>
      <c r="B726">
        <f t="shared" si="11"/>
        <v>-0.88957899999999768</v>
      </c>
    </row>
    <row r="727" spans="1:2" x14ac:dyDescent="0.3">
      <c r="A727">
        <v>44.875275000000002</v>
      </c>
      <c r="B727">
        <f t="shared" si="11"/>
        <v>0.31908899999999818</v>
      </c>
    </row>
    <row r="728" spans="1:2" x14ac:dyDescent="0.3">
      <c r="A728">
        <v>45.194364</v>
      </c>
      <c r="B728">
        <f t="shared" si="11"/>
        <v>-9.6709999999973206E-3</v>
      </c>
    </row>
    <row r="729" spans="1:2" x14ac:dyDescent="0.3">
      <c r="A729">
        <v>45.184693000000003</v>
      </c>
      <c r="B729">
        <f t="shared" si="11"/>
        <v>0.26107199999999864</v>
      </c>
    </row>
    <row r="730" spans="1:2" x14ac:dyDescent="0.3">
      <c r="A730">
        <v>45.445765000000002</v>
      </c>
      <c r="B730">
        <f t="shared" si="11"/>
        <v>0.30941699999999628</v>
      </c>
    </row>
    <row r="731" spans="1:2" x14ac:dyDescent="0.3">
      <c r="A731">
        <v>45.755181999999998</v>
      </c>
      <c r="B731">
        <f t="shared" si="11"/>
        <v>0.25306100000000242</v>
      </c>
    </row>
    <row r="732" spans="1:2" x14ac:dyDescent="0.3">
      <c r="A732">
        <v>46.008243</v>
      </c>
      <c r="B732">
        <f t="shared" si="11"/>
        <v>-0.64238300000000237</v>
      </c>
    </row>
    <row r="733" spans="1:2" x14ac:dyDescent="0.3">
      <c r="A733">
        <v>45.365859999999998</v>
      </c>
      <c r="B733">
        <f t="shared" si="11"/>
        <v>-0.92464299999999611</v>
      </c>
    </row>
    <row r="734" spans="1:2" x14ac:dyDescent="0.3">
      <c r="A734">
        <v>44.441217000000002</v>
      </c>
      <c r="B734">
        <f t="shared" si="11"/>
        <v>-2.5208660000000052</v>
      </c>
    </row>
    <row r="735" spans="1:2" x14ac:dyDescent="0.3">
      <c r="A735">
        <v>41.920350999999997</v>
      </c>
      <c r="B735">
        <f t="shared" si="11"/>
        <v>-1.3528969999999987</v>
      </c>
    </row>
    <row r="736" spans="1:2" x14ac:dyDescent="0.3">
      <c r="A736">
        <v>40.567453999999998</v>
      </c>
      <c r="B736">
        <f t="shared" si="11"/>
        <v>-1.177700999999999</v>
      </c>
    </row>
    <row r="737" spans="1:2" x14ac:dyDescent="0.3">
      <c r="A737">
        <v>39.389752999999999</v>
      </c>
      <c r="B737">
        <f t="shared" si="11"/>
        <v>2.1802059999999983</v>
      </c>
    </row>
    <row r="738" spans="1:2" x14ac:dyDescent="0.3">
      <c r="A738">
        <v>41.569958999999997</v>
      </c>
      <c r="B738">
        <f t="shared" si="11"/>
        <v>1.1582390000000018</v>
      </c>
    </row>
    <row r="739" spans="1:2" x14ac:dyDescent="0.3">
      <c r="A739">
        <v>42.728197999999999</v>
      </c>
      <c r="B739">
        <f t="shared" si="11"/>
        <v>2.9198000000000945E-2</v>
      </c>
    </row>
    <row r="740" spans="1:2" x14ac:dyDescent="0.3">
      <c r="A740">
        <v>42.757396</v>
      </c>
      <c r="B740">
        <f t="shared" si="11"/>
        <v>-0.39905600000000163</v>
      </c>
    </row>
    <row r="741" spans="1:2" x14ac:dyDescent="0.3">
      <c r="A741">
        <v>42.358339999999998</v>
      </c>
      <c r="B741">
        <f t="shared" si="11"/>
        <v>-1.6546239999999983</v>
      </c>
    </row>
    <row r="742" spans="1:2" x14ac:dyDescent="0.3">
      <c r="A742">
        <v>40.703716</v>
      </c>
      <c r="B742">
        <f t="shared" si="11"/>
        <v>1.4988949999999974</v>
      </c>
    </row>
    <row r="743" spans="1:2" x14ac:dyDescent="0.3">
      <c r="A743">
        <v>42.202610999999997</v>
      </c>
      <c r="B743">
        <f t="shared" si="11"/>
        <v>0.1362620000000021</v>
      </c>
    </row>
    <row r="744" spans="1:2" x14ac:dyDescent="0.3">
      <c r="A744">
        <v>42.338873</v>
      </c>
      <c r="B744">
        <f t="shared" si="11"/>
        <v>-0.86624299999999721</v>
      </c>
    </row>
    <row r="745" spans="1:2" x14ac:dyDescent="0.3">
      <c r="A745">
        <v>41.472630000000002</v>
      </c>
      <c r="B745">
        <f t="shared" si="11"/>
        <v>1.2458329999999975</v>
      </c>
    </row>
    <row r="746" spans="1:2" x14ac:dyDescent="0.3">
      <c r="A746">
        <v>42.718463</v>
      </c>
      <c r="B746">
        <f t="shared" si="11"/>
        <v>-0.79811200000000326</v>
      </c>
    </row>
    <row r="747" spans="1:2" x14ac:dyDescent="0.3">
      <c r="A747">
        <v>41.920350999999997</v>
      </c>
      <c r="B747">
        <f t="shared" si="11"/>
        <v>0.2141290000000069</v>
      </c>
    </row>
    <row r="748" spans="1:2" x14ac:dyDescent="0.3">
      <c r="A748">
        <v>42.134480000000003</v>
      </c>
      <c r="B748">
        <f t="shared" si="11"/>
        <v>0.18492699999999473</v>
      </c>
    </row>
    <row r="749" spans="1:2" x14ac:dyDescent="0.3">
      <c r="A749">
        <v>42.319406999999998</v>
      </c>
      <c r="B749">
        <f t="shared" si="11"/>
        <v>-0.42825399999999547</v>
      </c>
    </row>
    <row r="750" spans="1:2" x14ac:dyDescent="0.3">
      <c r="A750">
        <v>41.891153000000003</v>
      </c>
      <c r="B750">
        <f t="shared" si="11"/>
        <v>0.91490699999999947</v>
      </c>
    </row>
    <row r="751" spans="1:2" x14ac:dyDescent="0.3">
      <c r="A751">
        <v>42.806060000000002</v>
      </c>
      <c r="B751">
        <f t="shared" si="11"/>
        <v>0.31145799999999468</v>
      </c>
    </row>
    <row r="752" spans="1:2" x14ac:dyDescent="0.3">
      <c r="A752">
        <v>43.117517999999997</v>
      </c>
      <c r="B752">
        <f t="shared" si="11"/>
        <v>-4.8663999999995156E-2</v>
      </c>
    </row>
    <row r="753" spans="1:2" x14ac:dyDescent="0.3">
      <c r="A753">
        <v>43.068854000000002</v>
      </c>
      <c r="B753">
        <f t="shared" si="11"/>
        <v>-0.74944700000000353</v>
      </c>
    </row>
    <row r="754" spans="1:2" x14ac:dyDescent="0.3">
      <c r="A754">
        <v>42.319406999999998</v>
      </c>
      <c r="B754">
        <f t="shared" si="11"/>
        <v>0.61318400000000395</v>
      </c>
    </row>
    <row r="755" spans="1:2" x14ac:dyDescent="0.3">
      <c r="A755">
        <v>42.932591000000002</v>
      </c>
      <c r="B755">
        <f t="shared" si="11"/>
        <v>-0.20439300000000316</v>
      </c>
    </row>
    <row r="756" spans="1:2" x14ac:dyDescent="0.3">
      <c r="A756">
        <v>42.728197999999999</v>
      </c>
      <c r="B756">
        <f t="shared" si="11"/>
        <v>-2.9201999999997952E-2</v>
      </c>
    </row>
    <row r="757" spans="1:2" x14ac:dyDescent="0.3">
      <c r="A757">
        <v>42.698996000000001</v>
      </c>
      <c r="B757">
        <f t="shared" si="11"/>
        <v>3.8933000000000106E-2</v>
      </c>
    </row>
    <row r="758" spans="1:2" x14ac:dyDescent="0.3">
      <c r="A758">
        <v>42.737929000000001</v>
      </c>
      <c r="B758">
        <f t="shared" si="11"/>
        <v>2.9198000000000945E-2</v>
      </c>
    </row>
    <row r="759" spans="1:2" x14ac:dyDescent="0.3">
      <c r="A759">
        <v>42.767127000000002</v>
      </c>
      <c r="B759">
        <f t="shared" si="11"/>
        <v>-0.63264699999999863</v>
      </c>
    </row>
    <row r="760" spans="1:2" x14ac:dyDescent="0.3">
      <c r="A760">
        <v>42.134480000000003</v>
      </c>
      <c r="B760">
        <f t="shared" si="11"/>
        <v>0.14599299999999715</v>
      </c>
    </row>
    <row r="761" spans="1:2" x14ac:dyDescent="0.3">
      <c r="A761">
        <v>42.280473000000001</v>
      </c>
      <c r="B761">
        <f t="shared" si="11"/>
        <v>0.79811199999999616</v>
      </c>
    </row>
    <row r="762" spans="1:2" x14ac:dyDescent="0.3">
      <c r="A762">
        <v>43.078584999999997</v>
      </c>
      <c r="B762">
        <f t="shared" si="11"/>
        <v>0.34065999999999974</v>
      </c>
    </row>
    <row r="763" spans="1:2" x14ac:dyDescent="0.3">
      <c r="A763">
        <v>43.419244999999997</v>
      </c>
      <c r="B763">
        <f t="shared" si="11"/>
        <v>0.93437400000000537</v>
      </c>
    </row>
    <row r="764" spans="1:2" x14ac:dyDescent="0.3">
      <c r="A764">
        <v>44.353619000000002</v>
      </c>
      <c r="B764">
        <f t="shared" si="11"/>
        <v>1.0317079999999947</v>
      </c>
    </row>
    <row r="765" spans="1:2" x14ac:dyDescent="0.3">
      <c r="A765">
        <v>45.385326999999997</v>
      </c>
      <c r="B765">
        <f t="shared" si="11"/>
        <v>0.11679500000000331</v>
      </c>
    </row>
    <row r="766" spans="1:2" x14ac:dyDescent="0.3">
      <c r="A766">
        <v>45.502122</v>
      </c>
      <c r="B766">
        <f t="shared" si="11"/>
        <v>4.8664999999999736E-2</v>
      </c>
    </row>
    <row r="767" spans="1:2" x14ac:dyDescent="0.3">
      <c r="A767">
        <v>45.550787</v>
      </c>
      <c r="B767">
        <f t="shared" si="11"/>
        <v>0.63265100000000274</v>
      </c>
    </row>
    <row r="768" spans="1:2" x14ac:dyDescent="0.3">
      <c r="A768">
        <v>46.183438000000002</v>
      </c>
      <c r="B768">
        <f t="shared" si="11"/>
        <v>-0.3309240000000031</v>
      </c>
    </row>
    <row r="769" spans="1:2" x14ac:dyDescent="0.3">
      <c r="A769">
        <v>45.852513999999999</v>
      </c>
      <c r="B769">
        <f t="shared" si="11"/>
        <v>-0.10706499999999863</v>
      </c>
    </row>
    <row r="770" spans="1:2" x14ac:dyDescent="0.3">
      <c r="A770">
        <v>45.745449000000001</v>
      </c>
      <c r="B770">
        <f t="shared" si="11"/>
        <v>-0.10706400000000116</v>
      </c>
    </row>
    <row r="771" spans="1:2" x14ac:dyDescent="0.3">
      <c r="A771">
        <v>45.638385</v>
      </c>
      <c r="B771">
        <f t="shared" ref="B771:B834" si="12">A772-A771</f>
        <v>-0.20439400000000063</v>
      </c>
    </row>
    <row r="772" spans="1:2" x14ac:dyDescent="0.3">
      <c r="A772">
        <v>45.433990999999999</v>
      </c>
      <c r="B772">
        <f t="shared" si="12"/>
        <v>0.32119000000000142</v>
      </c>
    </row>
    <row r="773" spans="1:2" x14ac:dyDescent="0.3">
      <c r="A773">
        <v>45.755181</v>
      </c>
      <c r="B773">
        <f t="shared" si="12"/>
        <v>0.48665299999999689</v>
      </c>
    </row>
    <row r="774" spans="1:2" x14ac:dyDescent="0.3">
      <c r="A774">
        <v>46.241833999999997</v>
      </c>
      <c r="B774">
        <f t="shared" si="12"/>
        <v>0.10706500000000574</v>
      </c>
    </row>
    <row r="775" spans="1:2" x14ac:dyDescent="0.3">
      <c r="A775">
        <v>46.348899000000003</v>
      </c>
      <c r="B775">
        <f t="shared" si="12"/>
        <v>0.14599699999999416</v>
      </c>
    </row>
    <row r="776" spans="1:2" x14ac:dyDescent="0.3">
      <c r="A776">
        <v>46.494895999999997</v>
      </c>
      <c r="B776">
        <f t="shared" si="12"/>
        <v>-0.55478499999999542</v>
      </c>
    </row>
    <row r="777" spans="1:2" x14ac:dyDescent="0.3">
      <c r="A777">
        <v>45.940111000000002</v>
      </c>
      <c r="B777">
        <f t="shared" si="12"/>
        <v>0.80784399999999579</v>
      </c>
    </row>
    <row r="778" spans="1:2" x14ac:dyDescent="0.3">
      <c r="A778">
        <v>46.747954999999997</v>
      </c>
      <c r="B778">
        <f t="shared" si="12"/>
        <v>4.7108080000000001</v>
      </c>
    </row>
    <row r="779" spans="1:2" x14ac:dyDescent="0.3">
      <c r="A779">
        <v>51.458762999999998</v>
      </c>
      <c r="B779">
        <f t="shared" si="12"/>
        <v>1.3431649999999991</v>
      </c>
    </row>
    <row r="780" spans="1:2" x14ac:dyDescent="0.3">
      <c r="A780">
        <v>52.801927999999997</v>
      </c>
      <c r="B780">
        <f t="shared" si="12"/>
        <v>-0.54505299999999579</v>
      </c>
    </row>
    <row r="781" spans="1:2" x14ac:dyDescent="0.3">
      <c r="A781">
        <v>52.256875000000001</v>
      </c>
      <c r="B781">
        <f t="shared" si="12"/>
        <v>0.28226000000000084</v>
      </c>
    </row>
    <row r="782" spans="1:2" x14ac:dyDescent="0.3">
      <c r="A782">
        <v>52.539135000000002</v>
      </c>
      <c r="B782">
        <f t="shared" si="12"/>
        <v>-0.60345000000000226</v>
      </c>
    </row>
    <row r="783" spans="1:2" x14ac:dyDescent="0.3">
      <c r="A783">
        <v>51.935684999999999</v>
      </c>
      <c r="B783">
        <f t="shared" si="12"/>
        <v>-0.70078199999999669</v>
      </c>
    </row>
    <row r="784" spans="1:2" x14ac:dyDescent="0.3">
      <c r="A784">
        <v>51.234903000000003</v>
      </c>
      <c r="B784">
        <f t="shared" si="12"/>
        <v>0.5839859999999959</v>
      </c>
    </row>
    <row r="785" spans="1:2" x14ac:dyDescent="0.3">
      <c r="A785">
        <v>51.818888999999999</v>
      </c>
      <c r="B785">
        <f t="shared" si="12"/>
        <v>0.88571000000000311</v>
      </c>
    </row>
    <row r="786" spans="1:2" x14ac:dyDescent="0.3">
      <c r="A786">
        <v>52.704599000000002</v>
      </c>
      <c r="B786">
        <f t="shared" si="12"/>
        <v>0.24332700000000074</v>
      </c>
    </row>
    <row r="787" spans="1:2" x14ac:dyDescent="0.3">
      <c r="A787">
        <v>52.947926000000002</v>
      </c>
      <c r="B787">
        <f t="shared" si="12"/>
        <v>-1.9467000000005896E-2</v>
      </c>
    </row>
    <row r="788" spans="1:2" x14ac:dyDescent="0.3">
      <c r="A788">
        <v>52.928458999999997</v>
      </c>
      <c r="B788">
        <f t="shared" si="12"/>
        <v>0.52558300000000457</v>
      </c>
    </row>
    <row r="789" spans="1:2" x14ac:dyDescent="0.3">
      <c r="A789">
        <v>53.454042000000001</v>
      </c>
      <c r="B789">
        <f t="shared" si="12"/>
        <v>-0.73971200000000437</v>
      </c>
    </row>
    <row r="790" spans="1:2" x14ac:dyDescent="0.3">
      <c r="A790">
        <v>52.714329999999997</v>
      </c>
      <c r="B790">
        <f t="shared" si="12"/>
        <v>-0.63265099999999563</v>
      </c>
    </row>
    <row r="791" spans="1:2" x14ac:dyDescent="0.3">
      <c r="A791">
        <v>52.081679000000001</v>
      </c>
      <c r="B791">
        <f t="shared" si="12"/>
        <v>0.13626599999999911</v>
      </c>
    </row>
    <row r="792" spans="1:2" x14ac:dyDescent="0.3">
      <c r="A792">
        <v>52.217945</v>
      </c>
      <c r="B792">
        <f t="shared" si="12"/>
        <v>-0.32119300000000095</v>
      </c>
    </row>
    <row r="793" spans="1:2" x14ac:dyDescent="0.3">
      <c r="A793">
        <v>51.896751999999999</v>
      </c>
      <c r="B793">
        <f t="shared" si="12"/>
        <v>-0.46718700000000268</v>
      </c>
    </row>
    <row r="794" spans="1:2" x14ac:dyDescent="0.3">
      <c r="A794">
        <v>51.429564999999997</v>
      </c>
      <c r="B794">
        <f t="shared" si="12"/>
        <v>0.90517600000000442</v>
      </c>
    </row>
    <row r="795" spans="1:2" x14ac:dyDescent="0.3">
      <c r="A795">
        <v>52.334741000000001</v>
      </c>
      <c r="B795">
        <f t="shared" si="12"/>
        <v>-0.43114200000000125</v>
      </c>
    </row>
    <row r="796" spans="1:2" x14ac:dyDescent="0.3">
      <c r="A796">
        <v>51.903599</v>
      </c>
      <c r="B796">
        <f t="shared" si="12"/>
        <v>0.86228100000000296</v>
      </c>
    </row>
    <row r="797" spans="1:2" x14ac:dyDescent="0.3">
      <c r="A797">
        <v>52.765880000000003</v>
      </c>
      <c r="B797">
        <f t="shared" si="12"/>
        <v>8.8188999999999851E-2</v>
      </c>
    </row>
    <row r="798" spans="1:2" x14ac:dyDescent="0.3">
      <c r="A798">
        <v>52.854069000000003</v>
      </c>
      <c r="B798">
        <f t="shared" si="12"/>
        <v>0.24496699999999549</v>
      </c>
    </row>
    <row r="799" spans="1:2" x14ac:dyDescent="0.3">
      <c r="A799">
        <v>53.099035999999998</v>
      </c>
      <c r="B799">
        <f t="shared" si="12"/>
        <v>0</v>
      </c>
    </row>
    <row r="800" spans="1:2" x14ac:dyDescent="0.3">
      <c r="A800">
        <v>53.099035999999998</v>
      </c>
      <c r="B800">
        <f t="shared" si="12"/>
        <v>5.8793000000001427E-2</v>
      </c>
    </row>
    <row r="801" spans="1:2" x14ac:dyDescent="0.3">
      <c r="A801">
        <v>53.157829</v>
      </c>
      <c r="B801">
        <f t="shared" si="12"/>
        <v>-0.54872699999999952</v>
      </c>
    </row>
    <row r="802" spans="1:2" x14ac:dyDescent="0.3">
      <c r="A802">
        <v>52.609102</v>
      </c>
      <c r="B802">
        <f t="shared" si="12"/>
        <v>0.23516999999999655</v>
      </c>
    </row>
    <row r="803" spans="1:2" x14ac:dyDescent="0.3">
      <c r="A803">
        <v>52.844271999999997</v>
      </c>
      <c r="B803">
        <f t="shared" si="12"/>
        <v>0.41154200000000429</v>
      </c>
    </row>
    <row r="804" spans="1:2" x14ac:dyDescent="0.3">
      <c r="A804">
        <v>53.255814000000001</v>
      </c>
      <c r="B804">
        <f t="shared" si="12"/>
        <v>0.85248800000000102</v>
      </c>
    </row>
    <row r="805" spans="1:2" x14ac:dyDescent="0.3">
      <c r="A805">
        <v>54.108302000000002</v>
      </c>
      <c r="B805">
        <f t="shared" si="12"/>
        <v>-9.8010000000030573E-3</v>
      </c>
    </row>
    <row r="806" spans="1:2" x14ac:dyDescent="0.3">
      <c r="A806">
        <v>54.098500999999999</v>
      </c>
      <c r="B806">
        <f t="shared" si="12"/>
        <v>-0.98966500000000224</v>
      </c>
    </row>
    <row r="807" spans="1:2" x14ac:dyDescent="0.3">
      <c r="A807">
        <v>53.108835999999997</v>
      </c>
      <c r="B807">
        <f t="shared" si="12"/>
        <v>1.675573</v>
      </c>
    </row>
    <row r="808" spans="1:2" x14ac:dyDescent="0.3">
      <c r="A808">
        <v>54.784408999999997</v>
      </c>
      <c r="B808">
        <f t="shared" si="12"/>
        <v>-9.7984999999994216E-2</v>
      </c>
    </row>
    <row r="809" spans="1:2" x14ac:dyDescent="0.3">
      <c r="A809">
        <v>54.686424000000002</v>
      </c>
      <c r="B809">
        <f t="shared" si="12"/>
        <v>-1.9598000000002003E-2</v>
      </c>
    </row>
    <row r="810" spans="1:2" x14ac:dyDescent="0.3">
      <c r="A810">
        <v>54.666826</v>
      </c>
      <c r="B810">
        <f t="shared" si="12"/>
        <v>-0.79369400000000212</v>
      </c>
    </row>
    <row r="811" spans="1:2" x14ac:dyDescent="0.3">
      <c r="A811">
        <v>53.873131999999998</v>
      </c>
      <c r="B811">
        <f t="shared" si="12"/>
        <v>0.2841629999999995</v>
      </c>
    </row>
    <row r="812" spans="1:2" x14ac:dyDescent="0.3">
      <c r="A812">
        <v>54.157294999999998</v>
      </c>
      <c r="B812">
        <f t="shared" si="12"/>
        <v>-1.1856399999999994</v>
      </c>
    </row>
    <row r="813" spans="1:2" x14ac:dyDescent="0.3">
      <c r="A813">
        <v>52.971654999999998</v>
      </c>
      <c r="B813">
        <f t="shared" si="12"/>
        <v>1.0582560000000001</v>
      </c>
    </row>
    <row r="814" spans="1:2" x14ac:dyDescent="0.3">
      <c r="A814">
        <v>54.029910999999998</v>
      </c>
      <c r="B814">
        <f t="shared" si="12"/>
        <v>5.8793000000001427E-2</v>
      </c>
    </row>
    <row r="815" spans="1:2" x14ac:dyDescent="0.3">
      <c r="A815">
        <v>54.088704</v>
      </c>
      <c r="B815">
        <f t="shared" si="12"/>
        <v>0.91127800000000292</v>
      </c>
    </row>
    <row r="816" spans="1:2" x14ac:dyDescent="0.3">
      <c r="A816">
        <v>54.999982000000003</v>
      </c>
      <c r="B816">
        <f t="shared" si="12"/>
        <v>-0.42134400000000483</v>
      </c>
    </row>
    <row r="817" spans="1:2" x14ac:dyDescent="0.3">
      <c r="A817">
        <v>54.578637999999998</v>
      </c>
      <c r="B817">
        <f t="shared" si="12"/>
        <v>-1.5383919999999947</v>
      </c>
    </row>
    <row r="818" spans="1:2" x14ac:dyDescent="0.3">
      <c r="A818">
        <v>53.040246000000003</v>
      </c>
      <c r="B818">
        <f t="shared" si="12"/>
        <v>0.68590799999999774</v>
      </c>
    </row>
    <row r="819" spans="1:2" x14ac:dyDescent="0.3">
      <c r="A819">
        <v>53.726154000000001</v>
      </c>
      <c r="B819">
        <f t="shared" si="12"/>
        <v>0.50952799999999598</v>
      </c>
    </row>
    <row r="820" spans="1:2" x14ac:dyDescent="0.3">
      <c r="A820">
        <v>54.235681999999997</v>
      </c>
      <c r="B820">
        <f t="shared" si="12"/>
        <v>0.46053900000000425</v>
      </c>
    </row>
    <row r="821" spans="1:2" x14ac:dyDescent="0.3">
      <c r="A821">
        <v>54.696221000000001</v>
      </c>
      <c r="B821">
        <f t="shared" si="12"/>
        <v>-0.1469810000000038</v>
      </c>
    </row>
    <row r="822" spans="1:2" x14ac:dyDescent="0.3">
      <c r="A822">
        <v>54.549239999999998</v>
      </c>
      <c r="B822">
        <f t="shared" si="12"/>
        <v>0.27436500000000308</v>
      </c>
    </row>
    <row r="823" spans="1:2" x14ac:dyDescent="0.3">
      <c r="A823">
        <v>54.823605000000001</v>
      </c>
      <c r="B823">
        <f t="shared" si="12"/>
        <v>0.58791899999999941</v>
      </c>
    </row>
    <row r="824" spans="1:2" x14ac:dyDescent="0.3">
      <c r="A824">
        <v>55.411524</v>
      </c>
      <c r="B824">
        <f t="shared" si="12"/>
        <v>-0.23516599999999954</v>
      </c>
    </row>
    <row r="825" spans="1:2" x14ac:dyDescent="0.3">
      <c r="A825">
        <v>55.176358</v>
      </c>
      <c r="B825">
        <f t="shared" si="12"/>
        <v>-0.81329199999999702</v>
      </c>
    </row>
    <row r="826" spans="1:2" x14ac:dyDescent="0.3">
      <c r="A826">
        <v>54.363066000000003</v>
      </c>
      <c r="B826">
        <f t="shared" si="12"/>
        <v>-0.66631000000000284</v>
      </c>
    </row>
    <row r="827" spans="1:2" x14ac:dyDescent="0.3">
      <c r="A827">
        <v>53.696756000000001</v>
      </c>
      <c r="B827">
        <f t="shared" si="12"/>
        <v>0.2449670000000026</v>
      </c>
    </row>
    <row r="828" spans="1:2" x14ac:dyDescent="0.3">
      <c r="A828">
        <v>53.941723000000003</v>
      </c>
      <c r="B828">
        <f t="shared" si="12"/>
        <v>-0.97986800000000329</v>
      </c>
    </row>
    <row r="829" spans="1:2" x14ac:dyDescent="0.3">
      <c r="A829">
        <v>52.961855</v>
      </c>
      <c r="B829">
        <f t="shared" si="12"/>
        <v>-1.8421530000000033</v>
      </c>
    </row>
    <row r="830" spans="1:2" x14ac:dyDescent="0.3">
      <c r="A830">
        <v>51.119701999999997</v>
      </c>
      <c r="B830">
        <f t="shared" si="12"/>
        <v>0.15678300000000434</v>
      </c>
    </row>
    <row r="831" spans="1:2" x14ac:dyDescent="0.3">
      <c r="A831">
        <v>51.276485000000001</v>
      </c>
      <c r="B831">
        <f t="shared" si="12"/>
        <v>-2.9398999999997955E-2</v>
      </c>
    </row>
    <row r="832" spans="1:2" x14ac:dyDescent="0.3">
      <c r="A832">
        <v>51.247086000000003</v>
      </c>
      <c r="B832">
        <f t="shared" si="12"/>
        <v>0.47033599999999609</v>
      </c>
    </row>
    <row r="833" spans="1:2" x14ac:dyDescent="0.3">
      <c r="A833">
        <v>51.717421999999999</v>
      </c>
      <c r="B833">
        <f t="shared" si="12"/>
        <v>-1.1170490000000015</v>
      </c>
    </row>
    <row r="834" spans="1:2" x14ac:dyDescent="0.3">
      <c r="A834">
        <v>50.600372999999998</v>
      </c>
      <c r="B834">
        <f t="shared" si="12"/>
        <v>1.4404070000000004</v>
      </c>
    </row>
    <row r="835" spans="1:2" x14ac:dyDescent="0.3">
      <c r="A835">
        <v>52.040779999999998</v>
      </c>
      <c r="B835">
        <f t="shared" ref="B835:B898" si="13">A836-A835</f>
        <v>-2.0773179999999982</v>
      </c>
    </row>
    <row r="836" spans="1:2" x14ac:dyDescent="0.3">
      <c r="A836">
        <v>49.963462</v>
      </c>
      <c r="B836">
        <f t="shared" si="13"/>
        <v>-0.42134399999999772</v>
      </c>
    </row>
    <row r="837" spans="1:2" x14ac:dyDescent="0.3">
      <c r="A837">
        <v>49.542118000000002</v>
      </c>
      <c r="B837">
        <f t="shared" si="13"/>
        <v>0.2253690000000006</v>
      </c>
    </row>
    <row r="838" spans="1:2" x14ac:dyDescent="0.3">
      <c r="A838">
        <v>49.767487000000003</v>
      </c>
      <c r="B838">
        <f t="shared" si="13"/>
        <v>-0.30376000000000403</v>
      </c>
    </row>
    <row r="839" spans="1:2" x14ac:dyDescent="0.3">
      <c r="A839">
        <v>49.463726999999999</v>
      </c>
      <c r="B839">
        <f t="shared" si="13"/>
        <v>1.7735619999999983</v>
      </c>
    </row>
    <row r="840" spans="1:2" x14ac:dyDescent="0.3">
      <c r="A840">
        <v>51.237288999999997</v>
      </c>
      <c r="B840">
        <f t="shared" si="13"/>
        <v>-0.48993399999999809</v>
      </c>
    </row>
    <row r="841" spans="1:2" x14ac:dyDescent="0.3">
      <c r="A841">
        <v>50.747354999999999</v>
      </c>
      <c r="B841">
        <f t="shared" si="13"/>
        <v>0.37234699999999776</v>
      </c>
    </row>
    <row r="842" spans="1:2" x14ac:dyDescent="0.3">
      <c r="A842">
        <v>51.119701999999997</v>
      </c>
      <c r="B842">
        <f t="shared" si="13"/>
        <v>-0.93087099999999623</v>
      </c>
    </row>
    <row r="843" spans="1:2" x14ac:dyDescent="0.3">
      <c r="A843">
        <v>50.188831</v>
      </c>
      <c r="B843">
        <f t="shared" si="13"/>
        <v>0.82308900000000307</v>
      </c>
    </row>
    <row r="844" spans="1:2" x14ac:dyDescent="0.3">
      <c r="A844">
        <v>51.011920000000003</v>
      </c>
      <c r="B844">
        <f t="shared" si="13"/>
        <v>2.9689979999999991</v>
      </c>
    </row>
    <row r="845" spans="1:2" x14ac:dyDescent="0.3">
      <c r="A845">
        <v>53.980918000000003</v>
      </c>
      <c r="B845">
        <f t="shared" si="13"/>
        <v>-0.37235100000000187</v>
      </c>
    </row>
    <row r="846" spans="1:2" x14ac:dyDescent="0.3">
      <c r="A846">
        <v>53.608567000000001</v>
      </c>
      <c r="B846">
        <f t="shared" si="13"/>
        <v>-1.675573</v>
      </c>
    </row>
    <row r="847" spans="1:2" x14ac:dyDescent="0.3">
      <c r="A847">
        <v>51.932994000000001</v>
      </c>
      <c r="B847">
        <f t="shared" si="13"/>
        <v>-0.82308900000000307</v>
      </c>
    </row>
    <row r="848" spans="1:2" x14ac:dyDescent="0.3">
      <c r="A848">
        <v>51.109904999999998</v>
      </c>
      <c r="B848">
        <f t="shared" si="13"/>
        <v>-0.15677900000000022</v>
      </c>
    </row>
    <row r="849" spans="1:2" x14ac:dyDescent="0.3">
      <c r="A849">
        <v>50.953125999999997</v>
      </c>
      <c r="B849">
        <f t="shared" si="13"/>
        <v>-1.8029569999999993</v>
      </c>
    </row>
    <row r="850" spans="1:2" x14ac:dyDescent="0.3">
      <c r="A850">
        <v>49.150168999999998</v>
      </c>
      <c r="B850">
        <f t="shared" si="13"/>
        <v>-0.73489999999999611</v>
      </c>
    </row>
    <row r="851" spans="1:2" x14ac:dyDescent="0.3">
      <c r="A851">
        <v>48.415269000000002</v>
      </c>
      <c r="B851">
        <f t="shared" si="13"/>
        <v>-0.12738399999999928</v>
      </c>
    </row>
    <row r="852" spans="1:2" x14ac:dyDescent="0.3">
      <c r="A852">
        <v>48.287885000000003</v>
      </c>
      <c r="B852">
        <f t="shared" si="13"/>
        <v>0.42134300000000025</v>
      </c>
    </row>
    <row r="853" spans="1:2" x14ac:dyDescent="0.3">
      <c r="A853">
        <v>48.709228000000003</v>
      </c>
      <c r="B853">
        <f t="shared" si="13"/>
        <v>-1.9598000000002003E-2</v>
      </c>
    </row>
    <row r="854" spans="1:2" x14ac:dyDescent="0.3">
      <c r="A854">
        <v>48.689630000000001</v>
      </c>
      <c r="B854">
        <f t="shared" si="13"/>
        <v>0.7936949999999996</v>
      </c>
    </row>
    <row r="855" spans="1:2" x14ac:dyDescent="0.3">
      <c r="A855">
        <v>49.483325000000001</v>
      </c>
      <c r="B855">
        <f t="shared" si="13"/>
        <v>0.93755600000000072</v>
      </c>
    </row>
    <row r="856" spans="1:2" x14ac:dyDescent="0.3">
      <c r="A856">
        <v>50.420881000000001</v>
      </c>
      <c r="B856">
        <f t="shared" si="13"/>
        <v>1.3125789999999995</v>
      </c>
    </row>
    <row r="857" spans="1:2" x14ac:dyDescent="0.3">
      <c r="A857">
        <v>51.733460000000001</v>
      </c>
      <c r="B857">
        <f t="shared" si="13"/>
        <v>-0.22698700000000116</v>
      </c>
    </row>
    <row r="858" spans="1:2" x14ac:dyDescent="0.3">
      <c r="A858">
        <v>51.506473</v>
      </c>
      <c r="B858">
        <f t="shared" si="13"/>
        <v>-0.36515299999999939</v>
      </c>
    </row>
    <row r="859" spans="1:2" x14ac:dyDescent="0.3">
      <c r="A859">
        <v>51.14132</v>
      </c>
      <c r="B859">
        <f t="shared" si="13"/>
        <v>0.81913099999999872</v>
      </c>
    </row>
    <row r="860" spans="1:2" x14ac:dyDescent="0.3">
      <c r="A860">
        <v>51.960450999999999</v>
      </c>
      <c r="B860">
        <f t="shared" si="13"/>
        <v>-1.4507479999999973</v>
      </c>
    </row>
    <row r="861" spans="1:2" x14ac:dyDescent="0.3">
      <c r="A861">
        <v>50.509703000000002</v>
      </c>
      <c r="B861">
        <f t="shared" si="13"/>
        <v>0.17764199999999875</v>
      </c>
    </row>
    <row r="862" spans="1:2" x14ac:dyDescent="0.3">
      <c r="A862">
        <v>50.687345000000001</v>
      </c>
      <c r="B862">
        <f t="shared" si="13"/>
        <v>0.73030699999999626</v>
      </c>
    </row>
    <row r="863" spans="1:2" x14ac:dyDescent="0.3">
      <c r="A863">
        <v>51.417651999999997</v>
      </c>
      <c r="B863">
        <f t="shared" si="13"/>
        <v>-0.78952199999999806</v>
      </c>
    </row>
    <row r="864" spans="1:2" x14ac:dyDescent="0.3">
      <c r="A864">
        <v>50.628129999999999</v>
      </c>
      <c r="B864">
        <f t="shared" si="13"/>
        <v>-0.41449800000000181</v>
      </c>
    </row>
    <row r="865" spans="1:2" x14ac:dyDescent="0.3">
      <c r="A865">
        <v>50.213631999999997</v>
      </c>
      <c r="B865">
        <f t="shared" si="13"/>
        <v>1.677736000000003</v>
      </c>
    </row>
    <row r="866" spans="1:2" x14ac:dyDescent="0.3">
      <c r="A866">
        <v>51.891368</v>
      </c>
      <c r="B866">
        <f t="shared" si="13"/>
        <v>0.36515399999999687</v>
      </c>
    </row>
    <row r="867" spans="1:2" x14ac:dyDescent="0.3">
      <c r="A867">
        <v>52.256521999999997</v>
      </c>
      <c r="B867">
        <f t="shared" si="13"/>
        <v>-0.59214499999999504</v>
      </c>
    </row>
    <row r="868" spans="1:2" x14ac:dyDescent="0.3">
      <c r="A868">
        <v>51.664377000000002</v>
      </c>
      <c r="B868">
        <f t="shared" si="13"/>
        <v>-0.31580800000000409</v>
      </c>
    </row>
    <row r="869" spans="1:2" x14ac:dyDescent="0.3">
      <c r="A869">
        <v>51.348568999999998</v>
      </c>
      <c r="B869">
        <f t="shared" si="13"/>
        <v>-0.98690299999999809</v>
      </c>
    </row>
    <row r="870" spans="1:2" x14ac:dyDescent="0.3">
      <c r="A870">
        <v>50.361666</v>
      </c>
      <c r="B870">
        <f t="shared" si="13"/>
        <v>0.61188200000000137</v>
      </c>
    </row>
    <row r="871" spans="1:2" x14ac:dyDescent="0.3">
      <c r="A871">
        <v>50.973548000000001</v>
      </c>
      <c r="B871">
        <f t="shared" si="13"/>
        <v>1.1744139999999987</v>
      </c>
    </row>
    <row r="872" spans="1:2" x14ac:dyDescent="0.3">
      <c r="A872">
        <v>52.147962</v>
      </c>
      <c r="B872">
        <f t="shared" si="13"/>
        <v>-0.77965499999999821</v>
      </c>
    </row>
    <row r="873" spans="1:2" x14ac:dyDescent="0.3">
      <c r="A873">
        <v>51.368307000000001</v>
      </c>
      <c r="B873">
        <f t="shared" si="13"/>
        <v>1.0066419999999994</v>
      </c>
    </row>
    <row r="874" spans="1:2" x14ac:dyDescent="0.3">
      <c r="A874">
        <v>52.374949000000001</v>
      </c>
      <c r="B874">
        <f t="shared" si="13"/>
        <v>9.8689000000000249E-2</v>
      </c>
    </row>
    <row r="875" spans="1:2" x14ac:dyDescent="0.3">
      <c r="A875">
        <v>52.473638000000001</v>
      </c>
      <c r="B875">
        <f t="shared" si="13"/>
        <v>0.41450100000000134</v>
      </c>
    </row>
    <row r="876" spans="1:2" x14ac:dyDescent="0.3">
      <c r="A876">
        <v>52.888139000000002</v>
      </c>
      <c r="B876">
        <f t="shared" si="13"/>
        <v>0.75004500000000007</v>
      </c>
    </row>
    <row r="877" spans="1:2" x14ac:dyDescent="0.3">
      <c r="A877">
        <v>53.638184000000003</v>
      </c>
      <c r="B877">
        <f t="shared" si="13"/>
        <v>0.30594099999999713</v>
      </c>
    </row>
    <row r="878" spans="1:2" x14ac:dyDescent="0.3">
      <c r="A878">
        <v>53.944125</v>
      </c>
      <c r="B878">
        <f t="shared" si="13"/>
        <v>-1.1546749999999975</v>
      </c>
    </row>
    <row r="879" spans="1:2" x14ac:dyDescent="0.3">
      <c r="A879">
        <v>52.789450000000002</v>
      </c>
      <c r="B879">
        <f t="shared" si="13"/>
        <v>0.36515299999999939</v>
      </c>
    </row>
    <row r="880" spans="1:2" x14ac:dyDescent="0.3">
      <c r="A880">
        <v>53.154603000000002</v>
      </c>
      <c r="B880">
        <f t="shared" si="13"/>
        <v>0.20724899999999735</v>
      </c>
    </row>
    <row r="881" spans="1:2" x14ac:dyDescent="0.3">
      <c r="A881">
        <v>53.361851999999999</v>
      </c>
      <c r="B881">
        <f t="shared" si="13"/>
        <v>-9.8689000000000249E-2</v>
      </c>
    </row>
    <row r="882" spans="1:2" x14ac:dyDescent="0.3">
      <c r="A882">
        <v>53.263162999999999</v>
      </c>
      <c r="B882">
        <f t="shared" si="13"/>
        <v>0.23685499999999848</v>
      </c>
    </row>
    <row r="883" spans="1:2" x14ac:dyDescent="0.3">
      <c r="A883">
        <v>53.500017999999997</v>
      </c>
      <c r="B883">
        <f t="shared" si="13"/>
        <v>-0.66122299999999967</v>
      </c>
    </row>
    <row r="884" spans="1:2" x14ac:dyDescent="0.3">
      <c r="A884">
        <v>52.838794999999998</v>
      </c>
      <c r="B884">
        <f t="shared" si="13"/>
        <v>1.154674</v>
      </c>
    </row>
    <row r="885" spans="1:2" x14ac:dyDescent="0.3">
      <c r="A885">
        <v>53.993468999999997</v>
      </c>
      <c r="B885">
        <f t="shared" si="13"/>
        <v>0.33554800000000284</v>
      </c>
    </row>
    <row r="886" spans="1:2" x14ac:dyDescent="0.3">
      <c r="A886">
        <v>54.329017</v>
      </c>
      <c r="B886">
        <f t="shared" si="13"/>
        <v>0.17764199999999875</v>
      </c>
    </row>
    <row r="887" spans="1:2" x14ac:dyDescent="0.3">
      <c r="A887">
        <v>54.506658999999999</v>
      </c>
      <c r="B887">
        <f t="shared" si="13"/>
        <v>0.33554800000000284</v>
      </c>
    </row>
    <row r="888" spans="1:2" x14ac:dyDescent="0.3">
      <c r="A888">
        <v>54.842207000000002</v>
      </c>
      <c r="B888">
        <f t="shared" si="13"/>
        <v>-0.13816600000000534</v>
      </c>
    </row>
    <row r="889" spans="1:2" x14ac:dyDescent="0.3">
      <c r="A889">
        <v>54.704040999999997</v>
      </c>
      <c r="B889">
        <f t="shared" si="13"/>
        <v>-0.85860499999999718</v>
      </c>
    </row>
    <row r="890" spans="1:2" x14ac:dyDescent="0.3">
      <c r="A890">
        <v>53.845435999999999</v>
      </c>
      <c r="B890">
        <f t="shared" si="13"/>
        <v>0.55266400000000004</v>
      </c>
    </row>
    <row r="891" spans="1:2" x14ac:dyDescent="0.3">
      <c r="A891">
        <v>54.398099999999999</v>
      </c>
      <c r="B891">
        <f t="shared" si="13"/>
        <v>-0.65135599999999982</v>
      </c>
    </row>
    <row r="892" spans="1:2" x14ac:dyDescent="0.3">
      <c r="A892">
        <v>53.746744</v>
      </c>
      <c r="B892">
        <f t="shared" si="13"/>
        <v>-3.9476999999997986E-2</v>
      </c>
    </row>
    <row r="893" spans="1:2" x14ac:dyDescent="0.3">
      <c r="A893">
        <v>53.707267000000002</v>
      </c>
      <c r="B893">
        <f t="shared" si="13"/>
        <v>-0.10855700000000468</v>
      </c>
    </row>
    <row r="894" spans="1:2" x14ac:dyDescent="0.3">
      <c r="A894">
        <v>53.598709999999997</v>
      </c>
      <c r="B894">
        <f t="shared" si="13"/>
        <v>0.33554800000000284</v>
      </c>
    </row>
    <row r="895" spans="1:2" x14ac:dyDescent="0.3">
      <c r="A895">
        <v>53.934258</v>
      </c>
      <c r="B895">
        <f t="shared" si="13"/>
        <v>0.6908290000000008</v>
      </c>
    </row>
    <row r="896" spans="1:2" x14ac:dyDescent="0.3">
      <c r="A896">
        <v>54.625087000000001</v>
      </c>
      <c r="B896">
        <f t="shared" si="13"/>
        <v>9.8709999999968545E-3</v>
      </c>
    </row>
    <row r="897" spans="1:2" x14ac:dyDescent="0.3">
      <c r="A897">
        <v>54.634957999999997</v>
      </c>
      <c r="B897">
        <f t="shared" si="13"/>
        <v>0.28620300000000043</v>
      </c>
    </row>
    <row r="898" spans="1:2" x14ac:dyDescent="0.3">
      <c r="A898">
        <v>54.921160999999998</v>
      </c>
      <c r="B898">
        <f t="shared" si="13"/>
        <v>0.79938900000000501</v>
      </c>
    </row>
    <row r="899" spans="1:2" x14ac:dyDescent="0.3">
      <c r="A899">
        <v>55.720550000000003</v>
      </c>
      <c r="B899">
        <f t="shared" ref="B899:B962" si="14">A900-A899</f>
        <v>-6.9083000000006223E-2</v>
      </c>
    </row>
    <row r="900" spans="1:2" x14ac:dyDescent="0.3">
      <c r="A900">
        <v>55.651466999999997</v>
      </c>
      <c r="B900">
        <f t="shared" si="14"/>
        <v>-0.78952199999999806</v>
      </c>
    </row>
    <row r="901" spans="1:2" x14ac:dyDescent="0.3">
      <c r="A901">
        <v>54.861944999999999</v>
      </c>
      <c r="B901">
        <f t="shared" si="14"/>
        <v>0.18751000000000317</v>
      </c>
    </row>
    <row r="902" spans="1:2" x14ac:dyDescent="0.3">
      <c r="A902">
        <v>55.049455000000002</v>
      </c>
      <c r="B902">
        <f t="shared" si="14"/>
        <v>-3.9476119999999995</v>
      </c>
    </row>
    <row r="903" spans="1:2" x14ac:dyDescent="0.3">
      <c r="A903">
        <v>51.101843000000002</v>
      </c>
      <c r="B903">
        <f t="shared" si="14"/>
        <v>0.32567999999999842</v>
      </c>
    </row>
    <row r="904" spans="1:2" x14ac:dyDescent="0.3">
      <c r="A904">
        <v>51.427523000000001</v>
      </c>
      <c r="B904">
        <f t="shared" si="14"/>
        <v>-0.66122700000000378</v>
      </c>
    </row>
    <row r="905" spans="1:2" x14ac:dyDescent="0.3">
      <c r="A905">
        <v>50.766295999999997</v>
      </c>
      <c r="B905">
        <f t="shared" si="14"/>
        <v>-0.49345199999999778</v>
      </c>
    </row>
    <row r="906" spans="1:2" x14ac:dyDescent="0.3">
      <c r="A906">
        <v>50.272843999999999</v>
      </c>
      <c r="B906">
        <f t="shared" si="14"/>
        <v>-1.0263759999999991</v>
      </c>
    </row>
    <row r="907" spans="1:2" x14ac:dyDescent="0.3">
      <c r="A907">
        <v>49.246468</v>
      </c>
      <c r="B907">
        <f t="shared" si="14"/>
        <v>-2.9609999999998138E-2</v>
      </c>
    </row>
    <row r="908" spans="1:2" x14ac:dyDescent="0.3">
      <c r="A908">
        <v>49.216858000000002</v>
      </c>
      <c r="B908">
        <f t="shared" si="14"/>
        <v>0.7303099999999958</v>
      </c>
    </row>
    <row r="909" spans="1:2" x14ac:dyDescent="0.3">
      <c r="A909">
        <v>49.947167999999998</v>
      </c>
      <c r="B909">
        <f t="shared" si="14"/>
        <v>-0.81913099999999872</v>
      </c>
    </row>
    <row r="910" spans="1:2" x14ac:dyDescent="0.3">
      <c r="A910">
        <v>49.128036999999999</v>
      </c>
      <c r="B910">
        <f t="shared" si="14"/>
        <v>8.8821000000002925E-2</v>
      </c>
    </row>
    <row r="911" spans="1:2" x14ac:dyDescent="0.3">
      <c r="A911">
        <v>49.216858000000002</v>
      </c>
      <c r="B911">
        <f t="shared" si="14"/>
        <v>6.9082999999999117E-2</v>
      </c>
    </row>
    <row r="912" spans="1:2" x14ac:dyDescent="0.3">
      <c r="A912">
        <v>49.285941000000001</v>
      </c>
      <c r="B912">
        <f t="shared" si="14"/>
        <v>0.44410699999999537</v>
      </c>
    </row>
    <row r="913" spans="1:2" x14ac:dyDescent="0.3">
      <c r="A913">
        <v>49.730047999999996</v>
      </c>
      <c r="B913">
        <f t="shared" si="14"/>
        <v>-0.31580899999999446</v>
      </c>
    </row>
    <row r="914" spans="1:2" x14ac:dyDescent="0.3">
      <c r="A914">
        <v>49.414239000000002</v>
      </c>
      <c r="B914">
        <f t="shared" si="14"/>
        <v>0.93755900000000025</v>
      </c>
    </row>
    <row r="915" spans="1:2" x14ac:dyDescent="0.3">
      <c r="A915">
        <v>50.351798000000002</v>
      </c>
      <c r="B915">
        <f t="shared" si="14"/>
        <v>2.9606000000001131E-2</v>
      </c>
    </row>
    <row r="916" spans="1:2" x14ac:dyDescent="0.3">
      <c r="A916">
        <v>50.381404000000003</v>
      </c>
      <c r="B916">
        <f t="shared" si="14"/>
        <v>0.4539749999999998</v>
      </c>
    </row>
    <row r="917" spans="1:2" x14ac:dyDescent="0.3">
      <c r="A917">
        <v>50.835379000000003</v>
      </c>
      <c r="B917">
        <f t="shared" si="14"/>
        <v>-0.42436500000000166</v>
      </c>
    </row>
    <row r="918" spans="1:2" x14ac:dyDescent="0.3">
      <c r="A918">
        <v>50.411014000000002</v>
      </c>
      <c r="B918">
        <f t="shared" si="14"/>
        <v>0.74017699999999564</v>
      </c>
    </row>
    <row r="919" spans="1:2" x14ac:dyDescent="0.3">
      <c r="A919">
        <v>51.151190999999997</v>
      </c>
      <c r="B919">
        <f t="shared" si="14"/>
        <v>-0.95405399999999929</v>
      </c>
    </row>
    <row r="920" spans="1:2" x14ac:dyDescent="0.3">
      <c r="A920">
        <v>50.197136999999998</v>
      </c>
      <c r="B920">
        <f t="shared" si="14"/>
        <v>0.29814400000000063</v>
      </c>
    </row>
    <row r="921" spans="1:2" x14ac:dyDescent="0.3">
      <c r="A921">
        <v>50.495280999999999</v>
      </c>
      <c r="B921">
        <f t="shared" si="14"/>
        <v>-0.48696599999999535</v>
      </c>
    </row>
    <row r="922" spans="1:2" x14ac:dyDescent="0.3">
      <c r="A922">
        <v>50.008315000000003</v>
      </c>
      <c r="B922">
        <f t="shared" si="14"/>
        <v>0.29814099999999399</v>
      </c>
    </row>
    <row r="923" spans="1:2" x14ac:dyDescent="0.3">
      <c r="A923">
        <v>50.306455999999997</v>
      </c>
      <c r="B923">
        <f t="shared" si="14"/>
        <v>-0.58634599999999892</v>
      </c>
    </row>
    <row r="924" spans="1:2" x14ac:dyDescent="0.3">
      <c r="A924">
        <v>49.720109999999998</v>
      </c>
      <c r="B924">
        <f t="shared" si="14"/>
        <v>1.550339000000001</v>
      </c>
    </row>
    <row r="925" spans="1:2" x14ac:dyDescent="0.3">
      <c r="A925">
        <v>51.270448999999999</v>
      </c>
      <c r="B925">
        <f t="shared" si="14"/>
        <v>0.52671600000000041</v>
      </c>
    </row>
    <row r="926" spans="1:2" x14ac:dyDescent="0.3">
      <c r="A926">
        <v>51.797165</v>
      </c>
      <c r="B926">
        <f t="shared" si="14"/>
        <v>-0.22857499999999931</v>
      </c>
    </row>
    <row r="927" spans="1:2" x14ac:dyDescent="0.3">
      <c r="A927">
        <v>51.56859</v>
      </c>
      <c r="B927">
        <f t="shared" si="14"/>
        <v>0.42733700000000141</v>
      </c>
    </row>
    <row r="928" spans="1:2" x14ac:dyDescent="0.3">
      <c r="A928">
        <v>51.995927000000002</v>
      </c>
      <c r="B928">
        <f t="shared" si="14"/>
        <v>0.67578799999999717</v>
      </c>
    </row>
    <row r="929" spans="1:2" x14ac:dyDescent="0.3">
      <c r="A929">
        <v>52.671714999999999</v>
      </c>
      <c r="B929">
        <f t="shared" si="14"/>
        <v>-0.14907199999999676</v>
      </c>
    </row>
    <row r="930" spans="1:2" x14ac:dyDescent="0.3">
      <c r="A930">
        <v>52.522643000000002</v>
      </c>
      <c r="B930">
        <f t="shared" si="14"/>
        <v>-0.36770700000000289</v>
      </c>
    </row>
    <row r="931" spans="1:2" x14ac:dyDescent="0.3">
      <c r="A931">
        <v>52.154935999999999</v>
      </c>
      <c r="B931">
        <f t="shared" si="14"/>
        <v>-0.68572499999999792</v>
      </c>
    </row>
    <row r="932" spans="1:2" x14ac:dyDescent="0.3">
      <c r="A932">
        <v>51.469211000000001</v>
      </c>
      <c r="B932">
        <f t="shared" si="14"/>
        <v>0.33789399999999858</v>
      </c>
    </row>
    <row r="933" spans="1:2" x14ac:dyDescent="0.3">
      <c r="A933">
        <v>51.807105</v>
      </c>
      <c r="B933">
        <f t="shared" si="14"/>
        <v>-2.9817000000001315E-2</v>
      </c>
    </row>
    <row r="934" spans="1:2" x14ac:dyDescent="0.3">
      <c r="A934">
        <v>51.777287999999999</v>
      </c>
      <c r="B934">
        <f t="shared" si="14"/>
        <v>-5.9626000000001511E-2</v>
      </c>
    </row>
    <row r="935" spans="1:2" x14ac:dyDescent="0.3">
      <c r="A935">
        <v>51.717661999999997</v>
      </c>
      <c r="B935">
        <f t="shared" si="14"/>
        <v>-0.41740000000000066</v>
      </c>
    </row>
    <row r="936" spans="1:2" x14ac:dyDescent="0.3">
      <c r="A936">
        <v>51.300261999999996</v>
      </c>
      <c r="B936">
        <f t="shared" si="14"/>
        <v>-0.13913199999999648</v>
      </c>
    </row>
    <row r="937" spans="1:2" x14ac:dyDescent="0.3">
      <c r="A937">
        <v>51.16113</v>
      </c>
      <c r="B937">
        <f t="shared" si="14"/>
        <v>-1.3317010000000025</v>
      </c>
    </row>
    <row r="938" spans="1:2" x14ac:dyDescent="0.3">
      <c r="A938">
        <v>49.829428999999998</v>
      </c>
      <c r="B938">
        <f t="shared" si="14"/>
        <v>-0.30807699999999727</v>
      </c>
    </row>
    <row r="939" spans="1:2" x14ac:dyDescent="0.3">
      <c r="A939">
        <v>49.521352</v>
      </c>
      <c r="B939">
        <f t="shared" si="14"/>
        <v>-0.13913600000000059</v>
      </c>
    </row>
    <row r="940" spans="1:2" x14ac:dyDescent="0.3">
      <c r="A940">
        <v>49.382216</v>
      </c>
      <c r="B940">
        <f t="shared" si="14"/>
        <v>0.6956649999999982</v>
      </c>
    </row>
    <row r="941" spans="1:2" x14ac:dyDescent="0.3">
      <c r="A941">
        <v>50.077880999999998</v>
      </c>
      <c r="B941">
        <f t="shared" si="14"/>
        <v>-0.25838799999999651</v>
      </c>
    </row>
    <row r="942" spans="1:2" x14ac:dyDescent="0.3">
      <c r="A942">
        <v>49.819493000000001</v>
      </c>
      <c r="B942">
        <f t="shared" si="14"/>
        <v>-5.9629999999998518E-2</v>
      </c>
    </row>
    <row r="943" spans="1:2" x14ac:dyDescent="0.3">
      <c r="A943">
        <v>49.759863000000003</v>
      </c>
      <c r="B943">
        <f t="shared" si="14"/>
        <v>1.1130619999999993</v>
      </c>
    </row>
    <row r="944" spans="1:2" x14ac:dyDescent="0.3">
      <c r="A944">
        <v>50.872925000000002</v>
      </c>
      <c r="B944">
        <f t="shared" si="14"/>
        <v>-0.1987580000000051</v>
      </c>
    </row>
    <row r="945" spans="1:2" x14ac:dyDescent="0.3">
      <c r="A945">
        <v>50.674166999999997</v>
      </c>
      <c r="B945">
        <f t="shared" si="14"/>
        <v>0.91429899999999975</v>
      </c>
    </row>
    <row r="946" spans="1:2" x14ac:dyDescent="0.3">
      <c r="A946">
        <v>51.588465999999997</v>
      </c>
      <c r="B946">
        <f t="shared" si="14"/>
        <v>-2.0671139999999966</v>
      </c>
    </row>
    <row r="947" spans="1:2" x14ac:dyDescent="0.3">
      <c r="A947">
        <v>49.521352</v>
      </c>
      <c r="B947">
        <f t="shared" si="14"/>
        <v>-1.3913300000000035</v>
      </c>
    </row>
    <row r="948" spans="1:2" x14ac:dyDescent="0.3">
      <c r="A948">
        <v>48.130021999999997</v>
      </c>
      <c r="B948">
        <f t="shared" si="14"/>
        <v>1.0037430000000001</v>
      </c>
    </row>
    <row r="949" spans="1:2" x14ac:dyDescent="0.3">
      <c r="A949">
        <v>49.133764999999997</v>
      </c>
      <c r="B949">
        <f t="shared" si="14"/>
        <v>1.0931880000000049</v>
      </c>
    </row>
    <row r="950" spans="1:2" x14ac:dyDescent="0.3">
      <c r="A950">
        <v>50.226953000000002</v>
      </c>
      <c r="B950">
        <f t="shared" si="14"/>
        <v>0.6260949999999994</v>
      </c>
    </row>
    <row r="951" spans="1:2" x14ac:dyDescent="0.3">
      <c r="A951">
        <v>50.853048000000001</v>
      </c>
      <c r="B951">
        <f t="shared" si="14"/>
        <v>-9.9360000000032755E-3</v>
      </c>
    </row>
    <row r="952" spans="1:2" x14ac:dyDescent="0.3">
      <c r="A952">
        <v>50.843111999999998</v>
      </c>
      <c r="B952">
        <f t="shared" si="14"/>
        <v>9.9360000000032755E-3</v>
      </c>
    </row>
    <row r="953" spans="1:2" x14ac:dyDescent="0.3">
      <c r="A953">
        <v>50.853048000000001</v>
      </c>
      <c r="B953">
        <f t="shared" si="14"/>
        <v>0.20870299999999986</v>
      </c>
    </row>
    <row r="954" spans="1:2" x14ac:dyDescent="0.3">
      <c r="A954">
        <v>51.061751000000001</v>
      </c>
      <c r="B954">
        <f t="shared" si="14"/>
        <v>0</v>
      </c>
    </row>
    <row r="955" spans="1:2" x14ac:dyDescent="0.3">
      <c r="A955">
        <v>51.061751000000001</v>
      </c>
      <c r="B955">
        <f t="shared" si="14"/>
        <v>0.91429899999999975</v>
      </c>
    </row>
    <row r="956" spans="1:2" x14ac:dyDescent="0.3">
      <c r="A956">
        <v>51.976050000000001</v>
      </c>
      <c r="B956">
        <f t="shared" si="14"/>
        <v>0.28820499999999782</v>
      </c>
    </row>
    <row r="957" spans="1:2" x14ac:dyDescent="0.3">
      <c r="A957">
        <v>52.264254999999999</v>
      </c>
      <c r="B957">
        <f t="shared" si="14"/>
        <v>0.61615799999999865</v>
      </c>
    </row>
    <row r="958" spans="1:2" x14ac:dyDescent="0.3">
      <c r="A958">
        <v>52.880412999999997</v>
      </c>
      <c r="B958">
        <f t="shared" si="14"/>
        <v>0.2981410000000011</v>
      </c>
    </row>
    <row r="959" spans="1:2" x14ac:dyDescent="0.3">
      <c r="A959">
        <v>53.178553999999998</v>
      </c>
      <c r="B959">
        <f t="shared" si="14"/>
        <v>0.22857900000000342</v>
      </c>
    </row>
    <row r="960" spans="1:2" x14ac:dyDescent="0.3">
      <c r="A960">
        <v>53.407133000000002</v>
      </c>
      <c r="B960">
        <f t="shared" si="14"/>
        <v>-3.975300000000459E-2</v>
      </c>
    </row>
    <row r="961" spans="1:2" x14ac:dyDescent="0.3">
      <c r="A961">
        <v>53.367379999999997</v>
      </c>
      <c r="B961">
        <f t="shared" si="14"/>
        <v>0.25838800000000361</v>
      </c>
    </row>
    <row r="962" spans="1:2" x14ac:dyDescent="0.3">
      <c r="A962">
        <v>53.625768000000001</v>
      </c>
      <c r="B962">
        <f t="shared" si="14"/>
        <v>-0.86460999999999899</v>
      </c>
    </row>
    <row r="963" spans="1:2" x14ac:dyDescent="0.3">
      <c r="A963">
        <v>52.761158000000002</v>
      </c>
      <c r="B963">
        <f t="shared" ref="B963:B1000" si="15">A964-A963</f>
        <v>2.8025319999999994</v>
      </c>
    </row>
    <row r="964" spans="1:2" x14ac:dyDescent="0.3">
      <c r="A964">
        <v>55.563690000000001</v>
      </c>
      <c r="B964">
        <f t="shared" si="15"/>
        <v>-0.10931899999999928</v>
      </c>
    </row>
    <row r="965" spans="1:2" x14ac:dyDescent="0.3">
      <c r="A965">
        <v>55.454371000000002</v>
      </c>
      <c r="B965">
        <f t="shared" si="15"/>
        <v>0.76523099999999999</v>
      </c>
    </row>
    <row r="966" spans="1:2" x14ac:dyDescent="0.3">
      <c r="A966">
        <v>56.219602000000002</v>
      </c>
      <c r="B966">
        <f t="shared" si="15"/>
        <v>0.15900899999999751</v>
      </c>
    </row>
    <row r="967" spans="1:2" x14ac:dyDescent="0.3">
      <c r="A967">
        <v>56.378610999999999</v>
      </c>
      <c r="B967">
        <f t="shared" si="15"/>
        <v>2.9812999999997203E-2</v>
      </c>
    </row>
    <row r="968" spans="1:2" x14ac:dyDescent="0.3">
      <c r="A968">
        <v>56.408423999999997</v>
      </c>
      <c r="B968">
        <f t="shared" si="15"/>
        <v>-0.56646899999999789</v>
      </c>
    </row>
    <row r="969" spans="1:2" x14ac:dyDescent="0.3">
      <c r="A969">
        <v>55.841954999999999</v>
      </c>
      <c r="B969">
        <f t="shared" si="15"/>
        <v>1.9876000000003557E-2</v>
      </c>
    </row>
    <row r="970" spans="1:2" x14ac:dyDescent="0.3">
      <c r="A970">
        <v>55.861831000000002</v>
      </c>
      <c r="B970">
        <f t="shared" si="15"/>
        <v>0.46708999999999889</v>
      </c>
    </row>
    <row r="971" spans="1:2" x14ac:dyDescent="0.3">
      <c r="A971">
        <v>56.328921000000001</v>
      </c>
      <c r="B971">
        <f t="shared" si="15"/>
        <v>-9.9378999999998996E-2</v>
      </c>
    </row>
    <row r="972" spans="1:2" x14ac:dyDescent="0.3">
      <c r="A972">
        <v>56.229542000000002</v>
      </c>
      <c r="B972">
        <f t="shared" si="15"/>
        <v>0</v>
      </c>
    </row>
    <row r="973" spans="1:2" x14ac:dyDescent="0.3">
      <c r="A973">
        <v>56.229542000000002</v>
      </c>
      <c r="B973">
        <f t="shared" si="15"/>
        <v>0.38758399999999682</v>
      </c>
    </row>
    <row r="974" spans="1:2" x14ac:dyDescent="0.3">
      <c r="A974">
        <v>56.617125999999999</v>
      </c>
      <c r="B974">
        <f t="shared" si="15"/>
        <v>0.41739700000000113</v>
      </c>
    </row>
    <row r="975" spans="1:2" x14ac:dyDescent="0.3">
      <c r="A975">
        <v>57.034523</v>
      </c>
      <c r="B975">
        <f t="shared" si="15"/>
        <v>0.56646899999999789</v>
      </c>
    </row>
    <row r="976" spans="1:2" x14ac:dyDescent="0.3">
      <c r="A976">
        <v>57.600991999999998</v>
      </c>
      <c r="B976">
        <f t="shared" si="15"/>
        <v>9.9383000000003108E-2</v>
      </c>
    </row>
    <row r="977" spans="1:2" x14ac:dyDescent="0.3">
      <c r="A977">
        <v>57.700375000000001</v>
      </c>
      <c r="B977">
        <f t="shared" si="15"/>
        <v>0.13913199999999648</v>
      </c>
    </row>
    <row r="978" spans="1:2" x14ac:dyDescent="0.3">
      <c r="A978">
        <v>57.839506999999998</v>
      </c>
      <c r="B978">
        <f t="shared" si="15"/>
        <v>-0.17888599999999855</v>
      </c>
    </row>
    <row r="979" spans="1:2" x14ac:dyDescent="0.3">
      <c r="A979">
        <v>57.660620999999999</v>
      </c>
      <c r="B979">
        <f t="shared" si="15"/>
        <v>0.27826499999999754</v>
      </c>
    </row>
    <row r="980" spans="1:2" x14ac:dyDescent="0.3">
      <c r="A980">
        <v>57.938885999999997</v>
      </c>
      <c r="B980">
        <f t="shared" si="15"/>
        <v>-0.35777099999999962</v>
      </c>
    </row>
    <row r="981" spans="1:2" x14ac:dyDescent="0.3">
      <c r="A981">
        <v>57.581114999999997</v>
      </c>
      <c r="B981">
        <f t="shared" si="15"/>
        <v>0.17888500000000107</v>
      </c>
    </row>
    <row r="982" spans="1:2" x14ac:dyDescent="0.3">
      <c r="A982">
        <v>57.76</v>
      </c>
      <c r="B982">
        <f t="shared" si="15"/>
        <v>-0.32000099999999776</v>
      </c>
    </row>
    <row r="983" spans="1:2" x14ac:dyDescent="0.3">
      <c r="A983">
        <v>57.439999</v>
      </c>
      <c r="B983">
        <f t="shared" si="15"/>
        <v>0.1200019999999995</v>
      </c>
    </row>
    <row r="984" spans="1:2" x14ac:dyDescent="0.3">
      <c r="A984">
        <v>57.560001</v>
      </c>
      <c r="B984">
        <f t="shared" si="15"/>
        <v>3.9996999999999616E-2</v>
      </c>
    </row>
    <row r="985" spans="1:2" x14ac:dyDescent="0.3">
      <c r="A985">
        <v>57.599997999999999</v>
      </c>
      <c r="B985">
        <f t="shared" si="15"/>
        <v>2.0001000000000602E-2</v>
      </c>
    </row>
    <row r="986" spans="1:2" x14ac:dyDescent="0.3">
      <c r="A986">
        <v>57.619999</v>
      </c>
      <c r="B986">
        <f t="shared" si="15"/>
        <v>4.9998999999999683E-2</v>
      </c>
    </row>
    <row r="987" spans="1:2" x14ac:dyDescent="0.3">
      <c r="A987">
        <v>57.669998</v>
      </c>
      <c r="B987">
        <f t="shared" si="15"/>
        <v>0.22000100000000344</v>
      </c>
    </row>
    <row r="988" spans="1:2" x14ac:dyDescent="0.3">
      <c r="A988">
        <v>57.889999000000003</v>
      </c>
      <c r="B988">
        <f t="shared" si="15"/>
        <v>6.0001999999997224E-2</v>
      </c>
    </row>
    <row r="989" spans="1:2" x14ac:dyDescent="0.3">
      <c r="A989">
        <v>57.950001</v>
      </c>
      <c r="B989">
        <f t="shared" si="15"/>
        <v>0.21999699999999933</v>
      </c>
    </row>
    <row r="990" spans="1:2" x14ac:dyDescent="0.3">
      <c r="A990">
        <v>58.169998</v>
      </c>
      <c r="B990">
        <f t="shared" si="15"/>
        <v>-0.13999900000000309</v>
      </c>
    </row>
    <row r="991" spans="1:2" x14ac:dyDescent="0.3">
      <c r="A991">
        <v>58.029998999999997</v>
      </c>
      <c r="B991">
        <f t="shared" si="15"/>
        <v>6.9999000000002809E-2</v>
      </c>
    </row>
    <row r="992" spans="1:2" x14ac:dyDescent="0.3">
      <c r="A992">
        <v>58.099997999999999</v>
      </c>
      <c r="B992">
        <f t="shared" si="15"/>
        <v>-0.20999899999999627</v>
      </c>
    </row>
    <row r="993" spans="1:2" x14ac:dyDescent="0.3">
      <c r="A993">
        <v>57.889999000000003</v>
      </c>
      <c r="B993">
        <f t="shared" si="15"/>
        <v>-0.42999999999999972</v>
      </c>
    </row>
    <row r="994" spans="1:2" x14ac:dyDescent="0.3">
      <c r="A994">
        <v>57.459999000000003</v>
      </c>
      <c r="B994">
        <f t="shared" si="15"/>
        <v>0.13000100000000003</v>
      </c>
    </row>
    <row r="995" spans="1:2" x14ac:dyDescent="0.3">
      <c r="A995">
        <v>57.59</v>
      </c>
      <c r="B995">
        <f t="shared" si="15"/>
        <v>7.9997999999996239E-2</v>
      </c>
    </row>
    <row r="996" spans="1:2" x14ac:dyDescent="0.3">
      <c r="A996">
        <v>57.669998</v>
      </c>
      <c r="B996">
        <f t="shared" si="15"/>
        <v>-5.9997000000002743E-2</v>
      </c>
    </row>
    <row r="997" spans="1:2" x14ac:dyDescent="0.3">
      <c r="A997">
        <v>57.610000999999997</v>
      </c>
      <c r="B997">
        <f t="shared" si="15"/>
        <v>4.9998999999999683E-2</v>
      </c>
    </row>
    <row r="998" spans="1:2" x14ac:dyDescent="0.3">
      <c r="A998">
        <v>57.66</v>
      </c>
      <c r="B998">
        <f t="shared" si="15"/>
        <v>-0.61000099999999691</v>
      </c>
    </row>
    <row r="999" spans="1:2" x14ac:dyDescent="0.3">
      <c r="A999">
        <v>57.049999</v>
      </c>
      <c r="B999">
        <f t="shared" si="15"/>
        <v>0</v>
      </c>
    </row>
    <row r="1000" spans="1:2" x14ac:dyDescent="0.3">
      <c r="A1000">
        <v>57.049999</v>
      </c>
      <c r="B1000">
        <f t="shared" si="15"/>
        <v>0</v>
      </c>
    </row>
    <row r="1001" spans="1:2" x14ac:dyDescent="0.3">
      <c r="A1001">
        <v>57.049999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zoomScale="69" zoomScaleNormal="69" workbookViewId="0">
      <selection activeCell="AA21" sqref="AA21"/>
    </sheetView>
  </sheetViews>
  <sheetFormatPr defaultRowHeight="14.4" x14ac:dyDescent="0.3"/>
  <sheetData>
    <row r="1" spans="1:15" x14ac:dyDescent="0.3">
      <c r="A1">
        <v>1</v>
      </c>
      <c r="B1">
        <v>1</v>
      </c>
      <c r="O1">
        <v>-1</v>
      </c>
    </row>
    <row r="2" spans="1:15" x14ac:dyDescent="0.3">
      <c r="A2">
        <v>0.8</v>
      </c>
    </row>
    <row r="3" spans="1:15" x14ac:dyDescent="0.3">
      <c r="A3">
        <v>0.6</v>
      </c>
    </row>
    <row r="4" spans="1:15" x14ac:dyDescent="0.3">
      <c r="A4">
        <v>0.4</v>
      </c>
    </row>
    <row r="5" spans="1:15" x14ac:dyDescent="0.3">
      <c r="A5">
        <v>0.3</v>
      </c>
    </row>
    <row r="6" spans="1:15" x14ac:dyDescent="0.3">
      <c r="A6">
        <v>0.2</v>
      </c>
    </row>
    <row r="7" spans="1:15" x14ac:dyDescent="0.3">
      <c r="A7">
        <v>0.1</v>
      </c>
    </row>
    <row r="8" spans="1:15" x14ac:dyDescent="0.3">
      <c r="A8">
        <v>0.05</v>
      </c>
    </row>
    <row r="9" spans="1:15" x14ac:dyDescent="0.3">
      <c r="A9">
        <v>0.02</v>
      </c>
    </row>
    <row r="10" spans="1:15" x14ac:dyDescent="0.3">
      <c r="A10">
        <v>0.01</v>
      </c>
    </row>
    <row r="15" spans="1:15" x14ac:dyDescent="0.3">
      <c r="A15">
        <v>1</v>
      </c>
      <c r="B15">
        <v>1</v>
      </c>
      <c r="I15">
        <v>1</v>
      </c>
    </row>
    <row r="16" spans="1:15" x14ac:dyDescent="0.3">
      <c r="A16">
        <v>-0.8</v>
      </c>
      <c r="B16">
        <v>0.8</v>
      </c>
      <c r="I16">
        <v>0.8</v>
      </c>
    </row>
    <row r="17" spans="1:15" x14ac:dyDescent="0.3">
      <c r="A17">
        <v>0.6</v>
      </c>
      <c r="I17">
        <v>0.6</v>
      </c>
    </row>
    <row r="18" spans="1:15" x14ac:dyDescent="0.3">
      <c r="A18">
        <v>-0.4</v>
      </c>
      <c r="I18">
        <v>0.4</v>
      </c>
    </row>
    <row r="19" spans="1:15" x14ac:dyDescent="0.3">
      <c r="A19">
        <v>0.3</v>
      </c>
      <c r="I19">
        <v>0.3</v>
      </c>
    </row>
    <row r="20" spans="1:15" x14ac:dyDescent="0.3">
      <c r="A20">
        <v>-0.2</v>
      </c>
      <c r="I20">
        <v>0.4</v>
      </c>
    </row>
    <row r="21" spans="1:15" x14ac:dyDescent="0.3">
      <c r="A21">
        <v>0.1</v>
      </c>
      <c r="I21">
        <v>0.3</v>
      </c>
    </row>
    <row r="22" spans="1:15" x14ac:dyDescent="0.3">
      <c r="A22">
        <v>-0.05</v>
      </c>
      <c r="I22">
        <v>0.2</v>
      </c>
    </row>
    <row r="23" spans="1:15" x14ac:dyDescent="0.3">
      <c r="A23">
        <v>0.02</v>
      </c>
      <c r="I23">
        <v>0.3</v>
      </c>
    </row>
    <row r="24" spans="1:15" x14ac:dyDescent="0.3">
      <c r="A24">
        <v>-0.01</v>
      </c>
      <c r="I24">
        <v>0.2</v>
      </c>
    </row>
    <row r="29" spans="1:15" x14ac:dyDescent="0.3">
      <c r="A29">
        <v>1</v>
      </c>
      <c r="B29">
        <v>-1</v>
      </c>
      <c r="O29">
        <v>1</v>
      </c>
    </row>
    <row r="30" spans="1:15" x14ac:dyDescent="0.3">
      <c r="A30">
        <v>-0.5</v>
      </c>
      <c r="B30">
        <v>0.8</v>
      </c>
      <c r="O30">
        <v>-0.8</v>
      </c>
    </row>
    <row r="31" spans="1:15" x14ac:dyDescent="0.3">
      <c r="A31">
        <v>-0.6</v>
      </c>
    </row>
    <row r="32" spans="1:15" x14ac:dyDescent="0.3">
      <c r="A32">
        <v>-0.5</v>
      </c>
    </row>
    <row r="33" spans="1:15" x14ac:dyDescent="0.3">
      <c r="A33">
        <v>0.4</v>
      </c>
    </row>
    <row r="34" spans="1:15" x14ac:dyDescent="0.3">
      <c r="A34">
        <v>0.5</v>
      </c>
    </row>
    <row r="35" spans="1:15" x14ac:dyDescent="0.3">
      <c r="A35">
        <v>0.4</v>
      </c>
    </row>
    <row r="36" spans="1:15" x14ac:dyDescent="0.3">
      <c r="A36">
        <v>-0.2</v>
      </c>
    </row>
    <row r="37" spans="1:15" x14ac:dyDescent="0.3">
      <c r="A37">
        <v>-0.3</v>
      </c>
    </row>
    <row r="38" spans="1:15" x14ac:dyDescent="0.3">
      <c r="A38">
        <v>-0.2</v>
      </c>
    </row>
    <row r="39" spans="1:15" x14ac:dyDescent="0.3">
      <c r="A39">
        <v>0.05</v>
      </c>
    </row>
    <row r="42" spans="1:15" x14ac:dyDescent="0.3">
      <c r="A42">
        <v>-1</v>
      </c>
      <c r="B42">
        <v>-1</v>
      </c>
      <c r="O42">
        <v>1</v>
      </c>
    </row>
    <row r="43" spans="1:15" x14ac:dyDescent="0.3">
      <c r="A43">
        <v>-0.8</v>
      </c>
      <c r="B43">
        <v>-0.8</v>
      </c>
      <c r="O43">
        <v>0.8</v>
      </c>
    </row>
    <row r="44" spans="1:15" x14ac:dyDescent="0.3">
      <c r="A44">
        <v>-0.6</v>
      </c>
      <c r="O44">
        <v>0.7</v>
      </c>
    </row>
    <row r="45" spans="1:15" x14ac:dyDescent="0.3">
      <c r="A45">
        <v>-0.4</v>
      </c>
      <c r="O45">
        <v>-0.5</v>
      </c>
    </row>
    <row r="46" spans="1:15" x14ac:dyDescent="0.3">
      <c r="A46">
        <v>-0.3</v>
      </c>
      <c r="O46">
        <v>-0.6</v>
      </c>
    </row>
    <row r="47" spans="1:15" x14ac:dyDescent="0.3">
      <c r="A47">
        <v>-0.2</v>
      </c>
      <c r="O47">
        <v>-0.5</v>
      </c>
    </row>
    <row r="48" spans="1:15" x14ac:dyDescent="0.3">
      <c r="A48">
        <v>-0.1</v>
      </c>
      <c r="O48">
        <v>0.3</v>
      </c>
    </row>
    <row r="49" spans="1:15" x14ac:dyDescent="0.3">
      <c r="A49">
        <v>-0.05</v>
      </c>
      <c r="O49">
        <v>0.4</v>
      </c>
    </row>
    <row r="50" spans="1:15" x14ac:dyDescent="0.3">
      <c r="A50">
        <v>-0.02</v>
      </c>
      <c r="O50">
        <v>0.3</v>
      </c>
    </row>
    <row r="51" spans="1:15" x14ac:dyDescent="0.3">
      <c r="A51">
        <v>-0.01</v>
      </c>
      <c r="O51">
        <v>-0.1</v>
      </c>
    </row>
    <row r="52" spans="1:15" x14ac:dyDescent="0.3">
      <c r="O52">
        <v>-0.2</v>
      </c>
    </row>
    <row r="53" spans="1:15" x14ac:dyDescent="0.3">
      <c r="O53">
        <v>-0.1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1"/>
  <sheetViews>
    <sheetView zoomScale="70" zoomScaleNormal="70" workbookViewId="0">
      <selection activeCell="K21" sqref="K21"/>
    </sheetView>
  </sheetViews>
  <sheetFormatPr defaultRowHeight="14.4" x14ac:dyDescent="0.3"/>
  <cols>
    <col min="1" max="6" width="12.21875" style="1" customWidth="1"/>
    <col min="7" max="7" width="13" style="1" customWidth="1"/>
    <col min="8" max="28" width="9.109375" style="1"/>
  </cols>
  <sheetData>
    <row r="1" spans="1:25" ht="16.2" thickBot="1" x14ac:dyDescent="0.4">
      <c r="A1" s="11"/>
      <c r="B1" s="12" t="s">
        <v>106</v>
      </c>
      <c r="C1" s="12" t="s">
        <v>11</v>
      </c>
      <c r="D1" s="107" t="s">
        <v>115</v>
      </c>
      <c r="E1" s="12" t="s">
        <v>113</v>
      </c>
      <c r="F1" s="12" t="s">
        <v>114</v>
      </c>
      <c r="G1" s="119" t="s">
        <v>116</v>
      </c>
      <c r="H1" s="11" t="s">
        <v>109</v>
      </c>
      <c r="I1" s="11" t="s">
        <v>110</v>
      </c>
      <c r="J1" s="11" t="s">
        <v>2</v>
      </c>
      <c r="K1" s="11" t="s">
        <v>109</v>
      </c>
      <c r="L1" s="11" t="s">
        <v>110</v>
      </c>
      <c r="T1"/>
      <c r="U1" s="4" t="s">
        <v>0</v>
      </c>
      <c r="V1" s="5" t="s">
        <v>1</v>
      </c>
      <c r="W1" s="5" t="s">
        <v>2</v>
      </c>
      <c r="X1" s="5" t="s">
        <v>3</v>
      </c>
      <c r="Y1" s="5" t="s">
        <v>4</v>
      </c>
    </row>
    <row r="2" spans="1:25" ht="15" thickTop="1" x14ac:dyDescent="0.3">
      <c r="A2" s="1">
        <v>1</v>
      </c>
      <c r="B2" s="1">
        <v>98.900907485221978</v>
      </c>
      <c r="C2" s="1">
        <f>B3-B2</f>
        <v>1.1803945199062582</v>
      </c>
      <c r="D2" s="1">
        <f>C2-AVERAGE($C$2:$C$300)</f>
        <v>1.1135459063144635</v>
      </c>
      <c r="E2" s="22">
        <f>SUMPRODUCT($D$2:INDEX($D$2:$D$300,ROWS(D3:$D$300)),D3:$D$300)/DEVSQ($D$2:$D$300)</f>
        <v>-0.39920128586251036</v>
      </c>
      <c r="F2" s="109">
        <f ca="1">SUMPRODUCT(OFFSET($D$2:$D$300,0,0,COUNT($D$2:$D$300)-A2),OFFSET($D$2:$D$300,A2,0,COUNT($D$2:$D$300)-A2))/DEVSQ($D$2:$D$300)</f>
        <v>-0.39920128586251036</v>
      </c>
      <c r="G2" s="104">
        <v>-0.39920128586251041</v>
      </c>
      <c r="H2" s="22">
        <f>1/SQRT(COUNT($C$2:$C$300))</f>
        <v>5.783149319662402E-2</v>
      </c>
      <c r="I2" s="22">
        <f>-1/SQRT(COUNT($C$2:$C$300))</f>
        <v>-5.783149319662402E-2</v>
      </c>
      <c r="J2" s="104">
        <v>-0.39920128586251041</v>
      </c>
      <c r="K2" s="22">
        <f>1/SQRT(COUNT($C$2:$C$300))</f>
        <v>5.783149319662402E-2</v>
      </c>
      <c r="L2" s="22">
        <f>-1/SQRT(COUNT($C$2:$C$300))</f>
        <v>-5.783149319662402E-2</v>
      </c>
      <c r="T2"/>
      <c r="U2" s="2">
        <v>1</v>
      </c>
      <c r="V2" s="2">
        <v>-0.39920128586251041</v>
      </c>
      <c r="W2" s="2">
        <v>-0.39920128586251041</v>
      </c>
      <c r="X2" s="2">
        <v>48.1288276356333</v>
      </c>
      <c r="Y2" s="2">
        <v>3.9911532699362005E-12</v>
      </c>
    </row>
    <row r="3" spans="1:25" x14ac:dyDescent="0.3">
      <c r="A3" s="1">
        <v>2</v>
      </c>
      <c r="B3" s="1">
        <v>100.08130200512824</v>
      </c>
      <c r="C3" s="1">
        <f t="shared" ref="C3:C66" si="0">B4-B3</f>
        <v>1.2119403436372522</v>
      </c>
      <c r="D3" s="1">
        <f t="shared" ref="D3:D66" si="1">C3-AVERAGE($C$2:$C$300)</f>
        <v>1.1450917300454575</v>
      </c>
      <c r="E3" s="22">
        <f>SUMPRODUCT($D$2:INDEX($D$2:$D$300,ROWS(D4:$D$300)),D4:$D$300)/DEVSQ($D$2:$D$300)</f>
        <v>-1.6164365244250366E-2</v>
      </c>
      <c r="F3" s="109">
        <f t="shared" ref="F3:F31" ca="1" si="2">SUMPRODUCT(OFFSET($D$2:$D$300,0,0,COUNT($D$2:$D$300)-A3),OFFSET($D$2:$D$300,A3,0,COUNT($D$2:$D$300)-A3))/DEVSQ($D$2:$D$300)</f>
        <v>-1.6164365244250366E-2</v>
      </c>
      <c r="G3" s="106">
        <v>-1.6164365244250373E-2</v>
      </c>
      <c r="H3" s="105">
        <f>SQRT((1/COUNT($C$2:$C$300))*(1+2*SUMSQ($G$2)))</f>
        <v>6.6411188294323506E-2</v>
      </c>
      <c r="I3" s="105">
        <f>-SQRT((1/COUNT($C$2:$C$300))*(1+2*SUMSQ($G$2)))</f>
        <v>-6.6411188294323506E-2</v>
      </c>
      <c r="J3" s="106">
        <v>-0.2088008896474744</v>
      </c>
      <c r="K3" s="22">
        <f t="shared" ref="K3:K31" si="3">1/SQRT(COUNT($C$2:$C$300))</f>
        <v>5.783149319662402E-2</v>
      </c>
      <c r="L3" s="22">
        <f t="shared" ref="L3:L31" si="4">-1/SQRT(COUNT($C$2:$C$300))</f>
        <v>-5.783149319662402E-2</v>
      </c>
      <c r="T3"/>
      <c r="U3" s="3">
        <v>2</v>
      </c>
      <c r="V3" s="3">
        <v>-1.6164365244250373E-2</v>
      </c>
      <c r="W3" s="3">
        <v>-0.2088008896474744</v>
      </c>
      <c r="X3" s="3">
        <v>48.208004544895104</v>
      </c>
      <c r="Y3" s="3">
        <v>3.4022390211964055E-11</v>
      </c>
    </row>
    <row r="4" spans="1:25" x14ac:dyDescent="0.3">
      <c r="A4" s="1">
        <v>3</v>
      </c>
      <c r="B4" s="1">
        <v>101.29324234876549</v>
      </c>
      <c r="C4" s="1">
        <f t="shared" si="0"/>
        <v>-2.5225835997844115</v>
      </c>
      <c r="D4" s="1">
        <f t="shared" si="1"/>
        <v>-2.589432213376206</v>
      </c>
      <c r="E4" s="22">
        <f>SUMPRODUCT($D$2:INDEX($D$2:$D$300,ROWS(D5:$D$300)),D5:$D$300)/DEVSQ($D$2:$D$300)</f>
        <v>-1.8669178078289019E-2</v>
      </c>
      <c r="F4" s="109">
        <f t="shared" ca="1" si="2"/>
        <v>-1.8669178078289019E-2</v>
      </c>
      <c r="G4" s="106">
        <v>-1.8669178078289026E-2</v>
      </c>
      <c r="H4" s="105">
        <f>SQRT((1/COUNT($C$2:$C$300))*(1+2*SUMSQ($G$2:G3)))</f>
        <v>6.6424345445122143E-2</v>
      </c>
      <c r="I4" s="105">
        <f>-SQRT((1/COUNT($C$2:$C$300))*(1+2*SUMSQ($G$2:G3)))</f>
        <v>-6.6424345445122143E-2</v>
      </c>
      <c r="J4" s="106">
        <v>-0.13659769572813574</v>
      </c>
      <c r="K4" s="22">
        <f t="shared" si="3"/>
        <v>5.783149319662402E-2</v>
      </c>
      <c r="L4" s="22">
        <f t="shared" si="4"/>
        <v>-5.783149319662402E-2</v>
      </c>
      <c r="T4"/>
      <c r="U4" s="3">
        <v>3</v>
      </c>
      <c r="V4" s="3">
        <v>-1.8669178078289026E-2</v>
      </c>
      <c r="W4" s="3">
        <v>-0.13659769572813574</v>
      </c>
      <c r="X4" s="3">
        <v>48.313977823180537</v>
      </c>
      <c r="Y4" s="3">
        <v>1.8258062575148459E-10</v>
      </c>
    </row>
    <row r="5" spans="1:25" x14ac:dyDescent="0.3">
      <c r="A5" s="1">
        <v>4</v>
      </c>
      <c r="B5" s="1">
        <v>98.770658748981077</v>
      </c>
      <c r="C5" s="1">
        <f t="shared" si="0"/>
        <v>0.80802919910638593</v>
      </c>
      <c r="D5" s="1">
        <f t="shared" si="1"/>
        <v>0.74118058551459132</v>
      </c>
      <c r="E5" s="22">
        <f>SUMPRODUCT($D$2:INDEX($D$2:$D$300,ROWS(D6:$D$300)),D6:$D$300)/DEVSQ($D$2:$D$300)</f>
        <v>-4.3561406413839279E-2</v>
      </c>
      <c r="F5" s="109">
        <f t="shared" ca="1" si="2"/>
        <v>-4.3561406413839279E-2</v>
      </c>
      <c r="G5" s="106">
        <v>-4.35614064138393E-2</v>
      </c>
      <c r="H5" s="105">
        <f>SQRT((1/COUNT($C$2:$C$300))*(1+2*SUMSQ($G$2:G4)))</f>
        <v>6.6441892109405848E-2</v>
      </c>
      <c r="I5" s="105">
        <f>-SQRT((1/COUNT($C$2:$C$300))*(1+2*SUMSQ($G$2:G4)))</f>
        <v>-6.6441892109405848E-2</v>
      </c>
      <c r="J5" s="106">
        <v>-0.14204722724872457</v>
      </c>
      <c r="K5" s="22">
        <f t="shared" si="3"/>
        <v>5.783149319662402E-2</v>
      </c>
      <c r="L5" s="22">
        <f t="shared" si="4"/>
        <v>-5.783149319662402E-2</v>
      </c>
      <c r="T5"/>
      <c r="U5" s="3">
        <v>4</v>
      </c>
      <c r="V5" s="3">
        <v>-4.35614064138393E-2</v>
      </c>
      <c r="W5" s="3">
        <v>-0.14204722724872457</v>
      </c>
      <c r="X5" s="3">
        <v>48.892899023151799</v>
      </c>
      <c r="Y5" s="3">
        <v>6.147082895335916E-10</v>
      </c>
    </row>
    <row r="6" spans="1:25" x14ac:dyDescent="0.3">
      <c r="A6" s="1">
        <v>5</v>
      </c>
      <c r="B6" s="1">
        <v>99.578687948087463</v>
      </c>
      <c r="C6" s="1">
        <f t="shared" si="0"/>
        <v>0.58610453379515093</v>
      </c>
      <c r="D6" s="1">
        <f t="shared" si="1"/>
        <v>0.51925592020335631</v>
      </c>
      <c r="E6" s="22">
        <f>SUMPRODUCT($D$2:INDEX($D$2:$D$300,ROWS(D7:$D$300)),D7:$D$300)/DEVSQ($D$2:$D$300)</f>
        <v>6.8714734130937385E-2</v>
      </c>
      <c r="F6" s="109">
        <f t="shared" ca="1" si="2"/>
        <v>6.8714734130937385E-2</v>
      </c>
      <c r="G6" s="106">
        <v>6.8714734130937372E-2</v>
      </c>
      <c r="H6" s="105">
        <f>SQRT((1/COUNT($C$2:$C$300))*(1+2*SUMSQ($G$2:G5)))</f>
        <v>6.6537342731521204E-2</v>
      </c>
      <c r="I6" s="105">
        <f>-SQRT((1/COUNT($C$2:$C$300))*(1+2*SUMSQ($G$2:G5)))</f>
        <v>-6.6537342731521204E-2</v>
      </c>
      <c r="J6" s="106">
        <v>-2.6308081751651852E-2</v>
      </c>
      <c r="K6" s="22">
        <f t="shared" si="3"/>
        <v>5.783149319662402E-2</v>
      </c>
      <c r="L6" s="22">
        <f t="shared" si="4"/>
        <v>-5.783149319662402E-2</v>
      </c>
      <c r="T6"/>
      <c r="U6" s="3">
        <v>5</v>
      </c>
      <c r="V6" s="3">
        <v>6.8714734130937372E-2</v>
      </c>
      <c r="W6" s="3">
        <v>-2.6308081751651852E-2</v>
      </c>
      <c r="X6" s="3">
        <v>50.338305826168806</v>
      </c>
      <c r="Y6" s="3">
        <v>1.1815686874125257E-9</v>
      </c>
    </row>
    <row r="7" spans="1:25" x14ac:dyDescent="0.3">
      <c r="A7" s="1">
        <v>6</v>
      </c>
      <c r="B7" s="1">
        <v>100.16479248188261</v>
      </c>
      <c r="C7" s="1">
        <f t="shared" si="0"/>
        <v>-0.26238353711960372</v>
      </c>
      <c r="D7" s="1">
        <f t="shared" si="1"/>
        <v>-0.32923215071139833</v>
      </c>
      <c r="E7" s="22">
        <f>SUMPRODUCT($D$2:INDEX($D$2:$D$300,ROWS(D8:$D$300)),D8:$D$300)/DEVSQ($D$2:$D$300)</f>
        <v>-1.9338924201625987E-2</v>
      </c>
      <c r="F7" s="109">
        <f t="shared" ca="1" si="2"/>
        <v>-1.9338924201625987E-2</v>
      </c>
      <c r="G7" s="106">
        <v>-1.9338924201625984E-2</v>
      </c>
      <c r="H7" s="105">
        <f>SQRT((1/COUNT($C$2:$C$300))*(1+2*SUMSQ($G$2:G6)))</f>
        <v>6.6774256668289386E-2</v>
      </c>
      <c r="I7" s="105">
        <f>-SQRT((1/COUNT($C$2:$C$300))*(1+2*SUMSQ($G$2:G6)))</f>
        <v>-6.6774256668289386E-2</v>
      </c>
      <c r="J7" s="106">
        <v>-1.7631017876092663E-2</v>
      </c>
      <c r="K7" s="22">
        <f t="shared" si="3"/>
        <v>5.783149319662402E-2</v>
      </c>
      <c r="L7" s="22">
        <f t="shared" si="4"/>
        <v>-5.783149319662402E-2</v>
      </c>
      <c r="T7"/>
      <c r="U7" s="3">
        <v>6</v>
      </c>
      <c r="V7" s="3">
        <v>-1.9338924201625984E-2</v>
      </c>
      <c r="W7" s="3">
        <v>-1.7631017876092663E-2</v>
      </c>
      <c r="X7" s="3">
        <v>50.453183249516492</v>
      </c>
      <c r="Y7" s="3">
        <v>3.8134241097470674E-9</v>
      </c>
    </row>
    <row r="8" spans="1:25" x14ac:dyDescent="0.3">
      <c r="A8" s="1">
        <v>7</v>
      </c>
      <c r="B8" s="1">
        <v>99.90240894476301</v>
      </c>
      <c r="C8" s="1">
        <f t="shared" si="0"/>
        <v>1.7525076145830099</v>
      </c>
      <c r="D8" s="1">
        <f t="shared" si="1"/>
        <v>1.6856590009912151</v>
      </c>
      <c r="E8" s="22">
        <f>SUMPRODUCT($D$2:INDEX($D$2:$D$300,ROWS(D9:$D$300)),D9:$D$300)/DEVSQ($D$2:$D$300)</f>
        <v>1.6488837316121358E-2</v>
      </c>
      <c r="F8" s="109">
        <f t="shared" ca="1" si="2"/>
        <v>1.6488837316121358E-2</v>
      </c>
      <c r="G8" s="106">
        <v>1.6488837316121344E-2</v>
      </c>
      <c r="H8" s="105">
        <f>SQRT((1/COUNT($C$2:$C$300))*(1+2*SUMSQ($G$2:G7)))</f>
        <v>6.6792986051215614E-2</v>
      </c>
      <c r="I8" s="105">
        <f>-SQRT((1/COUNT($C$2:$C$300))*(1+2*SUMSQ($G$2:G7)))</f>
        <v>-6.6792986051215614E-2</v>
      </c>
      <c r="J8" s="106">
        <v>1.0360920399515541E-2</v>
      </c>
      <c r="K8" s="22">
        <f t="shared" si="3"/>
        <v>5.783149319662402E-2</v>
      </c>
      <c r="L8" s="22">
        <f t="shared" si="4"/>
        <v>-5.783149319662402E-2</v>
      </c>
      <c r="T8"/>
      <c r="U8" s="3">
        <v>7</v>
      </c>
      <c r="V8" s="3">
        <v>1.6488837316121344E-2</v>
      </c>
      <c r="W8" s="3">
        <v>1.0360920399515541E-2</v>
      </c>
      <c r="X8" s="3">
        <v>50.53698148979602</v>
      </c>
      <c r="Y8" s="3">
        <v>1.1330227197260451E-8</v>
      </c>
    </row>
    <row r="9" spans="1:25" x14ac:dyDescent="0.3">
      <c r="A9" s="1">
        <v>8</v>
      </c>
      <c r="B9" s="1">
        <v>101.65491655934602</v>
      </c>
      <c r="C9" s="1">
        <f t="shared" si="0"/>
        <v>-2.2614722183789127</v>
      </c>
      <c r="D9" s="1">
        <f t="shared" si="1"/>
        <v>-2.3283208319707072</v>
      </c>
      <c r="E9" s="22">
        <f>SUMPRODUCT($D$2:INDEX($D$2:$D$300,ROWS(D10:$D$300)),D10:$D$300)/DEVSQ($D$2:$D$300)</f>
        <v>-2.1607665582841537E-2</v>
      </c>
      <c r="F9" s="109">
        <f t="shared" ca="1" si="2"/>
        <v>-2.1607665582841537E-2</v>
      </c>
      <c r="G9" s="106">
        <v>-2.1607665582841572E-2</v>
      </c>
      <c r="H9" s="105">
        <f>SQRT((1/COUNT($C$2:$C$300))*(1+2*SUMSQ($G$2:G8)))</f>
        <v>6.6806598421875057E-2</v>
      </c>
      <c r="I9" s="105">
        <f>-SQRT((1/COUNT($C$2:$C$300))*(1+2*SUMSQ($G$2:G8)))</f>
        <v>-6.6806598421875057E-2</v>
      </c>
      <c r="J9" s="106">
        <v>-9.7500398926464588E-3</v>
      </c>
      <c r="K9" s="22">
        <f t="shared" si="3"/>
        <v>5.783149319662402E-2</v>
      </c>
      <c r="L9" s="22">
        <f t="shared" si="4"/>
        <v>-5.783149319662402E-2</v>
      </c>
      <c r="T9"/>
      <c r="U9" s="3">
        <v>8</v>
      </c>
      <c r="V9" s="3">
        <v>-2.1607665582841572E-2</v>
      </c>
      <c r="W9" s="3">
        <v>-9.7500398926464588E-3</v>
      </c>
      <c r="X9" s="3">
        <v>50.681379229257807</v>
      </c>
      <c r="Y9" s="3">
        <v>3.022244420144614E-8</v>
      </c>
    </row>
    <row r="10" spans="1:25" x14ac:dyDescent="0.3">
      <c r="A10" s="1">
        <v>9</v>
      </c>
      <c r="B10" s="1">
        <v>99.393444340967108</v>
      </c>
      <c r="C10" s="1">
        <f t="shared" si="0"/>
        <v>-9.744667295308318E-2</v>
      </c>
      <c r="D10" s="1">
        <f t="shared" si="1"/>
        <v>-0.16429528654487779</v>
      </c>
      <c r="E10" s="22">
        <f>SUMPRODUCT($D$2:INDEX($D$2:$D$300,ROWS(D11:$D$300)),D11:$D$300)/DEVSQ($D$2:$D$300)</f>
        <v>2.1081224875486877E-2</v>
      </c>
      <c r="F10" s="109">
        <f t="shared" ca="1" si="2"/>
        <v>2.1081224875486877E-2</v>
      </c>
      <c r="G10" s="106">
        <v>2.108122487548687E-2</v>
      </c>
      <c r="H10" s="105">
        <f>SQRT((1/COUNT($C$2:$C$300))*(1+2*SUMSQ($G$2:G9)))</f>
        <v>6.6829967909926041E-2</v>
      </c>
      <c r="I10" s="105">
        <f>-SQRT((1/COUNT($C$2:$C$300))*(1+2*SUMSQ($G$2:G9)))</f>
        <v>-6.6829967909926041E-2</v>
      </c>
      <c r="J10" s="106">
        <v>2.0779217336418514E-2</v>
      </c>
      <c r="K10" s="22">
        <f t="shared" si="3"/>
        <v>5.783149319662402E-2</v>
      </c>
      <c r="L10" s="22">
        <f t="shared" si="4"/>
        <v>-5.783149319662402E-2</v>
      </c>
      <c r="T10"/>
      <c r="U10" s="3">
        <v>9</v>
      </c>
      <c r="V10" s="3">
        <v>2.108122487548687E-2</v>
      </c>
      <c r="W10" s="3">
        <v>2.0779217336418514E-2</v>
      </c>
      <c r="X10" s="3">
        <v>50.819300537480338</v>
      </c>
      <c r="Y10" s="3">
        <v>7.5522167180440401E-8</v>
      </c>
    </row>
    <row r="11" spans="1:25" x14ac:dyDescent="0.3">
      <c r="A11" s="1">
        <v>10</v>
      </c>
      <c r="B11" s="1">
        <v>99.295997668014024</v>
      </c>
      <c r="C11" s="1">
        <f t="shared" si="0"/>
        <v>0.11714405445673037</v>
      </c>
      <c r="D11" s="1">
        <f t="shared" si="1"/>
        <v>5.0295440864935745E-2</v>
      </c>
      <c r="E11" s="22">
        <f>SUMPRODUCT($D$2:INDEX($D$2:$D$300,ROWS(D12:$D$300)),D12:$D$300)/DEVSQ($D$2:$D$300)</f>
        <v>-4.1566415604768533E-3</v>
      </c>
      <c r="F11" s="109">
        <f t="shared" ca="1" si="2"/>
        <v>-4.1566415604768533E-3</v>
      </c>
      <c r="G11" s="106">
        <v>-4.1566415604768394E-3</v>
      </c>
      <c r="H11" s="105">
        <f>SQRT((1/COUNT($C$2:$C$300))*(1+2*SUMSQ($G$2:G10)))</f>
        <v>6.6852204950745883E-2</v>
      </c>
      <c r="I11" s="105">
        <f>-SQRT((1/COUNT($C$2:$C$300))*(1+2*SUMSQ($G$2:G10)))</f>
        <v>-6.6852204950745883E-2</v>
      </c>
      <c r="J11" s="106">
        <v>1.4110749683169974E-2</v>
      </c>
      <c r="K11" s="22">
        <f t="shared" si="3"/>
        <v>5.783149319662402E-2</v>
      </c>
      <c r="L11" s="22">
        <f t="shared" si="4"/>
        <v>-5.783149319662402E-2</v>
      </c>
      <c r="T11"/>
      <c r="U11" s="3">
        <v>10</v>
      </c>
      <c r="V11" s="3">
        <v>-4.1566415604768394E-3</v>
      </c>
      <c r="W11" s="3">
        <v>1.4110749683169974E-2</v>
      </c>
      <c r="X11" s="3">
        <v>50.82468106667735</v>
      </c>
      <c r="Y11" s="3">
        <v>1.8814436438270028E-7</v>
      </c>
    </row>
    <row r="12" spans="1:25" x14ac:dyDescent="0.3">
      <c r="A12" s="1">
        <v>11</v>
      </c>
      <c r="B12" s="1">
        <v>99.413141722470755</v>
      </c>
      <c r="C12" s="1">
        <f t="shared" si="0"/>
        <v>1.5309660739148967</v>
      </c>
      <c r="D12" s="1">
        <f t="shared" si="1"/>
        <v>1.464117460323102</v>
      </c>
      <c r="E12" s="22">
        <f>SUMPRODUCT($D$2:INDEX($D$2:$D$300,ROWS(D13:$D$300)),D13:$D$300)/DEVSQ($D$2:$D$300)</f>
        <v>-4.3887063799806794E-2</v>
      </c>
      <c r="F12" s="109">
        <f t="shared" ca="1" si="2"/>
        <v>-4.3887063799806794E-2</v>
      </c>
      <c r="G12" s="106">
        <v>-4.3887063799806801E-2</v>
      </c>
      <c r="H12" s="105">
        <f>SQRT((1/COUNT($C$2:$C$300))*(1+2*SUMSQ($G$2:G11)))</f>
        <v>6.6853069312255653E-2</v>
      </c>
      <c r="I12" s="105">
        <f>-SQRT((1/COUNT($C$2:$C$300))*(1+2*SUMSQ($G$2:G11)))</f>
        <v>-6.6853069312255653E-2</v>
      </c>
      <c r="J12" s="106">
        <v>-4.4838861838480251E-2</v>
      </c>
      <c r="K12" s="22">
        <f t="shared" si="3"/>
        <v>5.783149319662402E-2</v>
      </c>
      <c r="L12" s="22">
        <f t="shared" si="4"/>
        <v>-5.783149319662402E-2</v>
      </c>
      <c r="T12"/>
      <c r="U12" s="3">
        <v>11</v>
      </c>
      <c r="V12" s="3">
        <v>-4.3887063799806801E-2</v>
      </c>
      <c r="W12" s="3">
        <v>-4.4838861838480251E-2</v>
      </c>
      <c r="X12" s="3">
        <v>51.426572619221723</v>
      </c>
      <c r="Y12" s="3">
        <v>3.4622539743293429E-7</v>
      </c>
    </row>
    <row r="13" spans="1:25" x14ac:dyDescent="0.3">
      <c r="A13" s="1">
        <v>12</v>
      </c>
      <c r="B13" s="1">
        <v>100.94410779638565</v>
      </c>
      <c r="C13" s="1">
        <f t="shared" si="0"/>
        <v>-0.88139813669840805</v>
      </c>
      <c r="D13" s="1">
        <f t="shared" si="1"/>
        <v>-0.94824675029020267</v>
      </c>
      <c r="E13" s="22">
        <f>SUMPRODUCT($D$2:INDEX($D$2:$D$300,ROWS(D14:$D$300)),D14:$D$300)/DEVSQ($D$2:$D$300)</f>
        <v>1.500008261332844E-2</v>
      </c>
      <c r="F13" s="109">
        <f t="shared" ca="1" si="2"/>
        <v>1.500008261332844E-2</v>
      </c>
      <c r="G13" s="106">
        <v>1.500008261332844E-2</v>
      </c>
      <c r="H13" s="105">
        <f>SQRT((1/COUNT($C$2:$C$300))*(1+2*SUMSQ($G$2:G12)))</f>
        <v>6.6949356360344228E-2</v>
      </c>
      <c r="I13" s="105">
        <f>-SQRT((1/COUNT($C$2:$C$300))*(1+2*SUMSQ($G$2:G12)))</f>
        <v>-6.6949356360344228E-2</v>
      </c>
      <c r="J13" s="106">
        <v>-3.4747341517582561E-2</v>
      </c>
      <c r="K13" s="22">
        <f t="shared" si="3"/>
        <v>5.783149319662402E-2</v>
      </c>
      <c r="L13" s="22">
        <f t="shared" si="4"/>
        <v>-5.783149319662402E-2</v>
      </c>
      <c r="T13"/>
      <c r="U13" s="3">
        <v>12</v>
      </c>
      <c r="V13" s="3">
        <v>1.500008261332844E-2</v>
      </c>
      <c r="W13" s="3">
        <v>-3.4747341517582561E-2</v>
      </c>
      <c r="X13" s="3">
        <v>51.497130103730861</v>
      </c>
      <c r="Y13" s="3">
        <v>7.6098435135328324E-7</v>
      </c>
    </row>
    <row r="14" spans="1:25" x14ac:dyDescent="0.3">
      <c r="A14" s="1">
        <v>13</v>
      </c>
      <c r="B14" s="1">
        <v>100.06270965968724</v>
      </c>
      <c r="C14" s="1">
        <f t="shared" si="0"/>
        <v>-0.7420180736517068</v>
      </c>
      <c r="D14" s="1">
        <f t="shared" si="1"/>
        <v>-0.80886668724350141</v>
      </c>
      <c r="E14" s="22">
        <f>SUMPRODUCT($D$2:INDEX($D$2:$D$300,ROWS(D15:$D$300)),D15:$D$300)/DEVSQ($D$2:$D$300)</f>
        <v>3.1503309980544396E-2</v>
      </c>
      <c r="F14" s="109">
        <f t="shared" ca="1" si="2"/>
        <v>3.1503309980544396E-2</v>
      </c>
      <c r="G14" s="106">
        <v>3.1503309980544396E-2</v>
      </c>
      <c r="H14" s="105">
        <f>SQRT((1/COUNT($C$2:$C$300))*(1+2*SUMSQ($G$2:G13)))</f>
        <v>6.6960595504854517E-2</v>
      </c>
      <c r="I14" s="105">
        <f>-SQRT((1/COUNT($C$2:$C$300))*(1+2*SUMSQ($G$2:G13)))</f>
        <v>-6.6960595504854517E-2</v>
      </c>
      <c r="J14" s="106">
        <v>1.7119575053501021E-2</v>
      </c>
      <c r="K14" s="22">
        <f t="shared" si="3"/>
        <v>5.783149319662402E-2</v>
      </c>
      <c r="L14" s="22">
        <f t="shared" si="4"/>
        <v>-5.783149319662402E-2</v>
      </c>
      <c r="T14"/>
      <c r="U14" s="3">
        <v>13</v>
      </c>
      <c r="V14" s="3">
        <v>3.1503309980544396E-2</v>
      </c>
      <c r="W14" s="3">
        <v>1.7119575053501021E-2</v>
      </c>
      <c r="X14" s="3">
        <v>51.809438761483257</v>
      </c>
      <c r="Y14" s="3">
        <v>1.4542016560587272E-6</v>
      </c>
    </row>
    <row r="15" spans="1:25" x14ac:dyDescent="0.3">
      <c r="A15" s="1">
        <v>14</v>
      </c>
      <c r="B15" s="1">
        <v>99.320691586035537</v>
      </c>
      <c r="C15" s="1">
        <f t="shared" si="0"/>
        <v>0.54596284826402552</v>
      </c>
      <c r="D15" s="1">
        <f t="shared" si="1"/>
        <v>0.47911423467223091</v>
      </c>
      <c r="E15" s="22">
        <f>SUMPRODUCT($D$2:INDEX($D$2:$D$300,ROWS(D16:$D$300)),D16:$D$300)/DEVSQ($D$2:$D$300)</f>
        <v>1.4387697535844002E-2</v>
      </c>
      <c r="F15" s="109">
        <f t="shared" ca="1" si="2"/>
        <v>1.4387697535844002E-2</v>
      </c>
      <c r="G15" s="106">
        <v>1.4387697535844039E-2</v>
      </c>
      <c r="H15" s="105">
        <f>SQRT((1/COUNT($C$2:$C$300))*(1+2*SUMSQ($G$2:G14)))</f>
        <v>6.7010147507859927E-2</v>
      </c>
      <c r="I15" s="105">
        <f>-SQRT((1/COUNT($C$2:$C$300))*(1+2*SUMSQ($G$2:G14)))</f>
        <v>-6.7010147507859927E-2</v>
      </c>
      <c r="J15" s="106">
        <v>3.8864569708413413E-2</v>
      </c>
      <c r="K15" s="22">
        <f t="shared" si="3"/>
        <v>5.783149319662402E-2</v>
      </c>
      <c r="L15" s="22">
        <f t="shared" si="4"/>
        <v>-5.783149319662402E-2</v>
      </c>
      <c r="T15"/>
      <c r="U15" s="3">
        <v>14</v>
      </c>
      <c r="V15" s="3">
        <v>1.4387697535844039E-2</v>
      </c>
      <c r="W15" s="3">
        <v>3.8864569708413413E-2</v>
      </c>
      <c r="X15" s="3">
        <v>51.874808300531058</v>
      </c>
      <c r="Y15" s="3">
        <v>2.952592681993404E-6</v>
      </c>
    </row>
    <row r="16" spans="1:25" x14ac:dyDescent="0.3">
      <c r="A16" s="1">
        <v>15</v>
      </c>
      <c r="B16" s="1">
        <v>99.866654434299562</v>
      </c>
      <c r="C16" s="1">
        <f t="shared" si="0"/>
        <v>0.98614236776484177</v>
      </c>
      <c r="D16" s="1">
        <f t="shared" si="1"/>
        <v>0.91929375417304715</v>
      </c>
      <c r="E16" s="22">
        <f>SUMPRODUCT($D$2:INDEX($D$2:$D$300,ROWS(D17:$D$300)),D17:$D$300)/DEVSQ($D$2:$D$300)</f>
        <v>-6.7104729197937779E-2</v>
      </c>
      <c r="F16" s="109">
        <f t="shared" ca="1" si="2"/>
        <v>-6.7104729197937779E-2</v>
      </c>
      <c r="G16" s="106">
        <v>-6.7104729197937751E-2</v>
      </c>
      <c r="H16" s="105">
        <f>SQRT((1/COUNT($C$2:$C$300))*(1+2*SUMSQ($G$2:G15)))</f>
        <v>6.7020478388891455E-2</v>
      </c>
      <c r="I16" s="105">
        <f>-SQRT((1/COUNT($C$2:$C$300))*(1+2*SUMSQ($G$2:G15)))</f>
        <v>-6.7020478388891455E-2</v>
      </c>
      <c r="J16" s="106">
        <v>-4.953903153624397E-2</v>
      </c>
      <c r="K16" s="22">
        <f t="shared" si="3"/>
        <v>5.783149319662402E-2</v>
      </c>
      <c r="L16" s="22">
        <f t="shared" si="4"/>
        <v>-5.783149319662402E-2</v>
      </c>
      <c r="T16"/>
      <c r="U16" s="3">
        <v>15</v>
      </c>
      <c r="V16" s="3">
        <v>-6.7104729197937751E-2</v>
      </c>
      <c r="W16" s="3">
        <v>-4.953903153624397E-2</v>
      </c>
      <c r="X16" s="3">
        <v>53.301813646379266</v>
      </c>
      <c r="Y16" s="3">
        <v>3.4349083298451326E-6</v>
      </c>
    </row>
    <row r="17" spans="1:25" x14ac:dyDescent="0.3">
      <c r="A17" s="1">
        <v>16</v>
      </c>
      <c r="B17" s="1">
        <v>100.8527968020644</v>
      </c>
      <c r="C17" s="1">
        <f t="shared" si="0"/>
        <v>-0.61587002164742444</v>
      </c>
      <c r="D17" s="1">
        <f t="shared" si="1"/>
        <v>-0.68271863523921905</v>
      </c>
      <c r="E17" s="22">
        <f>SUMPRODUCT($D$2:INDEX($D$2:$D$300,ROWS(D18:$D$300)),D18:$D$300)/DEVSQ($D$2:$D$300)</f>
        <v>2.6213829140095062E-2</v>
      </c>
      <c r="F17" s="109">
        <f t="shared" ca="1" si="2"/>
        <v>2.6213829140095062E-2</v>
      </c>
      <c r="G17" s="106">
        <v>2.6213829140095065E-2</v>
      </c>
      <c r="H17" s="105">
        <f>SQRT((1/COUNT($C$2:$C$300))*(1+2*SUMSQ($G$2:G16)))</f>
        <v>6.7244815589615606E-2</v>
      </c>
      <c r="I17" s="105">
        <f>-SQRT((1/COUNT($C$2:$C$300))*(1+2*SUMSQ($G$2:G16)))</f>
        <v>-6.7244815589615606E-2</v>
      </c>
      <c r="J17" s="106">
        <v>-1.8508545291603597E-2</v>
      </c>
      <c r="K17" s="22">
        <f t="shared" si="3"/>
        <v>5.783149319662402E-2</v>
      </c>
      <c r="L17" s="22">
        <f t="shared" si="4"/>
        <v>-5.783149319662402E-2</v>
      </c>
      <c r="T17"/>
      <c r="U17" s="3">
        <v>16</v>
      </c>
      <c r="V17" s="3">
        <v>2.6213829140095065E-2</v>
      </c>
      <c r="W17" s="3">
        <v>-1.8508545291603597E-2</v>
      </c>
      <c r="X17" s="3">
        <v>53.520344205643966</v>
      </c>
      <c r="Y17" s="3">
        <v>6.2092031610254488E-6</v>
      </c>
    </row>
    <row r="18" spans="1:25" x14ac:dyDescent="0.3">
      <c r="A18" s="1">
        <v>17</v>
      </c>
      <c r="B18" s="1">
        <v>100.23692678041698</v>
      </c>
      <c r="C18" s="1">
        <f t="shared" si="0"/>
        <v>-0.53732833293906879</v>
      </c>
      <c r="D18" s="1">
        <f t="shared" si="1"/>
        <v>-0.6041769465308634</v>
      </c>
      <c r="E18" s="22">
        <f>SUMPRODUCT($D$2:INDEX($D$2:$D$300,ROWS(D19:$D$300)),D19:$D$300)/DEVSQ($D$2:$D$300)</f>
        <v>-6.5084640150234449E-2</v>
      </c>
      <c r="F18" s="109">
        <f t="shared" ca="1" si="2"/>
        <v>-6.5084640150234449E-2</v>
      </c>
      <c r="G18" s="106">
        <v>-6.5084640150234449E-2</v>
      </c>
      <c r="H18" s="105">
        <f>SQRT((1/COUNT($C$2:$C$300))*(1+2*SUMSQ($G$2:G17)))</f>
        <v>6.7278983672494075E-2</v>
      </c>
      <c r="I18" s="105">
        <f>-SQRT((1/COUNT($C$2:$C$300))*(1+2*SUMSQ($G$2:G17)))</f>
        <v>-6.7278983672494075E-2</v>
      </c>
      <c r="J18" s="106">
        <v>-9.1603302756800953E-2</v>
      </c>
      <c r="K18" s="22">
        <f t="shared" si="3"/>
        <v>5.783149319662402E-2</v>
      </c>
      <c r="L18" s="22">
        <f t="shared" si="4"/>
        <v>-5.783149319662402E-2</v>
      </c>
      <c r="T18"/>
      <c r="U18" s="3">
        <v>17</v>
      </c>
      <c r="V18" s="3">
        <v>-6.5084640150234449E-2</v>
      </c>
      <c r="W18" s="3">
        <v>-9.1603302756800953E-2</v>
      </c>
      <c r="X18" s="3">
        <v>54.872247391825923</v>
      </c>
      <c r="Y18" s="3">
        <v>7.1835498386120182E-6</v>
      </c>
    </row>
    <row r="19" spans="1:25" x14ac:dyDescent="0.3">
      <c r="A19" s="1">
        <v>18</v>
      </c>
      <c r="B19" s="1">
        <v>99.699598447477911</v>
      </c>
      <c r="C19" s="1">
        <f t="shared" si="0"/>
        <v>-0.54623342293780297</v>
      </c>
      <c r="D19" s="1">
        <f t="shared" si="1"/>
        <v>-0.61308203652959758</v>
      </c>
      <c r="E19" s="22">
        <f>SUMPRODUCT($D$2:INDEX($D$2:$D$300,ROWS(D20:$D$300)),D20:$D$300)/DEVSQ($D$2:$D$300)</f>
        <v>6.7798155180670075E-2</v>
      </c>
      <c r="F19" s="109">
        <f t="shared" ca="1" si="2"/>
        <v>6.7798155180670075E-2</v>
      </c>
      <c r="G19" s="106">
        <v>6.7798155180670103E-2</v>
      </c>
      <c r="H19" s="105">
        <f>SQRT((1/COUNT($C$2:$C$300))*(1+2*SUMSQ($G$2:G18)))</f>
        <v>6.7489229967595668E-2</v>
      </c>
      <c r="I19" s="105">
        <f>-SQRT((1/COUNT($C$2:$C$300))*(1+2*SUMSQ($G$2:G18)))</f>
        <v>-6.7489229967595668E-2</v>
      </c>
      <c r="J19" s="106">
        <v>-1.2514168100170763E-2</v>
      </c>
      <c r="K19" s="22">
        <f t="shared" si="3"/>
        <v>5.783149319662402E-2</v>
      </c>
      <c r="L19" s="22">
        <f t="shared" si="4"/>
        <v>-5.783149319662402E-2</v>
      </c>
      <c r="T19"/>
      <c r="U19" s="3">
        <v>18</v>
      </c>
      <c r="V19" s="3">
        <v>6.7798155180670103E-2</v>
      </c>
      <c r="W19" s="3">
        <v>-1.2514168100170763E-2</v>
      </c>
      <c r="X19" s="3">
        <v>56.3444484222222</v>
      </c>
      <c r="Y19" s="3">
        <v>7.8625644974544351E-6</v>
      </c>
    </row>
    <row r="20" spans="1:25" x14ac:dyDescent="0.3">
      <c r="A20" s="1">
        <v>19</v>
      </c>
      <c r="B20" s="1">
        <v>99.153365024540108</v>
      </c>
      <c r="C20" s="1">
        <f t="shared" si="0"/>
        <v>1.2460770903999219</v>
      </c>
      <c r="D20" s="1">
        <f t="shared" si="1"/>
        <v>1.1792284768081271</v>
      </c>
      <c r="E20" s="22">
        <f>SUMPRODUCT($D$2:INDEX($D$2:$D$300,ROWS(D21:$D$300)),D21:$D$300)/DEVSQ($D$2:$D$300)</f>
        <v>-6.9276934432427148E-2</v>
      </c>
      <c r="F20" s="109">
        <f t="shared" ca="1" si="2"/>
        <v>-6.9276934432427148E-2</v>
      </c>
      <c r="G20" s="106">
        <v>-6.9276934432427134E-2</v>
      </c>
      <c r="H20" s="105">
        <f>SQRT((1/COUNT($C$2:$C$300))*(1+2*SUMSQ($G$2:G19)))</f>
        <v>6.7716634455596961E-2</v>
      </c>
      <c r="I20" s="105">
        <f>-SQRT((1/COUNT($C$2:$C$300))*(1+2*SUMSQ($G$2:G19)))</f>
        <v>-6.7716634455596961E-2</v>
      </c>
      <c r="J20" s="106">
        <v>-9.1700341814498113E-2</v>
      </c>
      <c r="K20" s="22">
        <f t="shared" si="3"/>
        <v>5.783149319662402E-2</v>
      </c>
      <c r="L20" s="22">
        <f t="shared" si="4"/>
        <v>-5.783149319662402E-2</v>
      </c>
      <c r="T20"/>
      <c r="U20" s="3">
        <v>19</v>
      </c>
      <c r="V20" s="3">
        <v>-6.9276934432427134E-2</v>
      </c>
      <c r="W20" s="3">
        <v>-9.1700341814498113E-2</v>
      </c>
      <c r="X20" s="3">
        <v>57.887061381858949</v>
      </c>
      <c r="Y20" s="3">
        <v>8.3135642775759742E-6</v>
      </c>
    </row>
    <row r="21" spans="1:25" x14ac:dyDescent="0.3">
      <c r="A21" s="1">
        <v>20</v>
      </c>
      <c r="B21" s="1">
        <v>100.39944211494003</v>
      </c>
      <c r="C21" s="1">
        <f t="shared" si="0"/>
        <v>-1.7368950011587003</v>
      </c>
      <c r="D21" s="1">
        <f t="shared" si="1"/>
        <v>-1.8037436147504951</v>
      </c>
      <c r="E21" s="22">
        <f>SUMPRODUCT($D$2:INDEX($D$2:$D$300,ROWS(D22:$D$300)),D22:$D$300)/DEVSQ($D$2:$D$300)</f>
        <v>7.6183901815220306E-2</v>
      </c>
      <c r="F21" s="109">
        <f t="shared" ca="1" si="2"/>
        <v>7.6183901815220306E-2</v>
      </c>
      <c r="G21" s="106">
        <v>7.618390181522032E-2</v>
      </c>
      <c r="H21" s="105">
        <f>SQRT((1/COUNT($C$2:$C$300))*(1+2*SUMSQ($G$2:G20)))</f>
        <v>6.7953255114213532E-2</v>
      </c>
      <c r="I21" s="105">
        <f>-SQRT((1/COUNT($C$2:$C$300))*(1+2*SUMSQ($G$2:G20)))</f>
        <v>-6.7953255114213532E-2</v>
      </c>
      <c r="J21" s="106">
        <v>1.7262903633506046E-2</v>
      </c>
      <c r="K21" s="22">
        <f t="shared" si="3"/>
        <v>5.783149319662402E-2</v>
      </c>
      <c r="L21" s="22">
        <f t="shared" si="4"/>
        <v>-5.783149319662402E-2</v>
      </c>
      <c r="T21"/>
      <c r="U21" s="3">
        <v>20</v>
      </c>
      <c r="V21" s="3">
        <v>7.618390181522032E-2</v>
      </c>
      <c r="W21" s="3">
        <v>1.7262903633506046E-2</v>
      </c>
      <c r="X21" s="3">
        <v>59.759294416390503</v>
      </c>
      <c r="Y21" s="3">
        <v>7.7590769144136247E-6</v>
      </c>
    </row>
    <row r="22" spans="1:25" x14ac:dyDescent="0.3">
      <c r="A22" s="1">
        <v>21</v>
      </c>
      <c r="B22" s="1">
        <v>98.662547113781329</v>
      </c>
      <c r="C22" s="1">
        <f t="shared" si="0"/>
        <v>1.0278949957864825</v>
      </c>
      <c r="D22" s="1">
        <f t="shared" si="1"/>
        <v>0.96104638219468785</v>
      </c>
      <c r="E22" s="22">
        <f>SUMPRODUCT($D$2:INDEX($D$2:$D$300,ROWS(D23:$D$300)),D23:$D$300)/DEVSQ($D$2:$D$300)</f>
        <v>-4.730122950618653E-2</v>
      </c>
      <c r="F22" s="109">
        <f t="shared" ca="1" si="2"/>
        <v>-4.730122950618653E-2</v>
      </c>
      <c r="G22" s="106">
        <v>-4.7301229506186537E-2</v>
      </c>
      <c r="H22" s="105">
        <f>SQRT((1/COUNT($C$2:$C$300))*(1+2*SUMSQ($G$2:G21)))</f>
        <v>6.823831427752837E-2</v>
      </c>
      <c r="I22" s="105">
        <f>-SQRT((1/COUNT($C$2:$C$300))*(1+2*SUMSQ($G$2:G21)))</f>
        <v>-6.823831427752837E-2</v>
      </c>
      <c r="J22" s="106">
        <v>-2.878886806300876E-2</v>
      </c>
      <c r="K22" s="22">
        <f t="shared" si="3"/>
        <v>5.783149319662402E-2</v>
      </c>
      <c r="L22" s="22">
        <f t="shared" si="4"/>
        <v>-5.783149319662402E-2</v>
      </c>
      <c r="T22"/>
      <c r="U22" s="3">
        <v>21</v>
      </c>
      <c r="V22" s="3">
        <v>-4.7301229506186537E-2</v>
      </c>
      <c r="W22" s="3">
        <v>-2.878886806300876E-2</v>
      </c>
      <c r="X22" s="3">
        <v>60.483626541374001</v>
      </c>
      <c r="Y22" s="3">
        <v>1.0787736658949341E-5</v>
      </c>
    </row>
    <row r="23" spans="1:25" x14ac:dyDescent="0.3">
      <c r="A23" s="1">
        <v>22</v>
      </c>
      <c r="B23" s="1">
        <v>99.690442109567812</v>
      </c>
      <c r="C23" s="1">
        <f t="shared" si="0"/>
        <v>2.0340235096227843</v>
      </c>
      <c r="D23" s="1">
        <f t="shared" si="1"/>
        <v>1.9671748960309896</v>
      </c>
      <c r="E23" s="22">
        <f>SUMPRODUCT($D$2:INDEX($D$2:$D$300,ROWS(D24:$D$300)),D24:$D$300)/DEVSQ($D$2:$D$300)</f>
        <v>8.9332239300515259E-3</v>
      </c>
      <c r="F23" s="109">
        <f t="shared" ca="1" si="2"/>
        <v>8.9332239300515259E-3</v>
      </c>
      <c r="G23" s="106">
        <v>8.9332239300515086E-3</v>
      </c>
      <c r="H23" s="105">
        <f>SQRT((1/COUNT($C$2:$C$300))*(1+2*SUMSQ($G$2:G22)))</f>
        <v>6.8347885585089058E-2</v>
      </c>
      <c r="I23" s="105">
        <f>-SQRT((1/COUNT($C$2:$C$300))*(1+2*SUMSQ($G$2:G22)))</f>
        <v>-6.8347885585089058E-2</v>
      </c>
      <c r="J23" s="106">
        <v>-9.1633401306513221E-3</v>
      </c>
      <c r="K23" s="22">
        <f t="shared" si="3"/>
        <v>5.783149319662402E-2</v>
      </c>
      <c r="L23" s="22">
        <f t="shared" si="4"/>
        <v>-5.783149319662402E-2</v>
      </c>
      <c r="T23"/>
      <c r="U23" s="3">
        <v>22</v>
      </c>
      <c r="V23" s="3">
        <v>8.9332239300515086E-3</v>
      </c>
      <c r="W23" s="3">
        <v>-9.1633401306513221E-3</v>
      </c>
      <c r="X23" s="3">
        <v>60.509554860067539</v>
      </c>
      <c r="Y23" s="3">
        <v>1.8781264692676318E-5</v>
      </c>
    </row>
    <row r="24" spans="1:25" x14ac:dyDescent="0.3">
      <c r="A24" s="1">
        <v>23</v>
      </c>
      <c r="B24" s="1">
        <v>101.7244656191906</v>
      </c>
      <c r="C24" s="1">
        <f t="shared" si="0"/>
        <v>-1.2877137578470865</v>
      </c>
      <c r="D24" s="1">
        <f t="shared" si="1"/>
        <v>-1.3545623714388813</v>
      </c>
      <c r="E24" s="22">
        <f>SUMPRODUCT($D$2:INDEX($D$2:$D$300,ROWS(D25:$D$300)),D25:$D$300)/DEVSQ($D$2:$D$300)</f>
        <v>4.5946131059204233E-2</v>
      </c>
      <c r="F24" s="109">
        <f t="shared" ca="1" si="2"/>
        <v>4.5946131059204233E-2</v>
      </c>
      <c r="G24" s="106">
        <v>4.5946131059204233E-2</v>
      </c>
      <c r="H24" s="105">
        <f>SQRT((1/COUNT($C$2:$C$300))*(1+2*SUMSQ($G$2:G23)))</f>
        <v>6.8351790465727494E-2</v>
      </c>
      <c r="I24" s="105">
        <f>-SQRT((1/COUNT($C$2:$C$300))*(1+2*SUMSQ($G$2:G23)))</f>
        <v>-6.8351790465727494E-2</v>
      </c>
      <c r="J24" s="106">
        <v>4.4960206493838903E-2</v>
      </c>
      <c r="K24" s="22">
        <f t="shared" si="3"/>
        <v>5.783149319662402E-2</v>
      </c>
      <c r="L24" s="22">
        <f t="shared" si="4"/>
        <v>-5.783149319662402E-2</v>
      </c>
      <c r="T24"/>
      <c r="U24" s="3">
        <v>23</v>
      </c>
      <c r="V24" s="3">
        <v>4.5946131059204233E-2</v>
      </c>
      <c r="W24" s="3">
        <v>4.4960206493838903E-2</v>
      </c>
      <c r="X24" s="3">
        <v>61.197932089382405</v>
      </c>
      <c r="Y24" s="3">
        <v>2.5594805945740436E-5</v>
      </c>
    </row>
    <row r="25" spans="1:25" x14ac:dyDescent="0.3">
      <c r="A25" s="1">
        <v>24</v>
      </c>
      <c r="B25" s="1">
        <v>100.43675186134351</v>
      </c>
      <c r="C25" s="1">
        <f t="shared" si="0"/>
        <v>-2.3110339952836512</v>
      </c>
      <c r="D25" s="1">
        <f t="shared" si="1"/>
        <v>-2.3778826088754457</v>
      </c>
      <c r="E25" s="22">
        <f>SUMPRODUCT($D$2:INDEX($D$2:$D$300,ROWS(D26:$D$300)),D26:$D$300)/DEVSQ($D$2:$D$300)</f>
        <v>-6.9544614851303796E-2</v>
      </c>
      <c r="F25" s="109">
        <f t="shared" ca="1" si="2"/>
        <v>-6.9544614851303796E-2</v>
      </c>
      <c r="G25" s="106">
        <v>-6.954461485130381E-2</v>
      </c>
      <c r="H25" s="105">
        <f>SQRT((1/COUNT($C$2:$C$300))*(1+2*SUMSQ($G$2:G24)))</f>
        <v>6.8455006941184379E-2</v>
      </c>
      <c r="I25" s="105">
        <f>-SQRT((1/COUNT($C$2:$C$300))*(1+2*SUMSQ($G$2:G24)))</f>
        <v>-6.8455006941184379E-2</v>
      </c>
      <c r="J25" s="106">
        <v>-1.6698669054905638E-2</v>
      </c>
      <c r="K25" s="22">
        <f t="shared" si="3"/>
        <v>5.783149319662402E-2</v>
      </c>
      <c r="L25" s="22">
        <f t="shared" si="4"/>
        <v>-5.783149319662402E-2</v>
      </c>
      <c r="T25"/>
      <c r="U25" s="3">
        <v>24</v>
      </c>
      <c r="V25" s="3">
        <v>-6.954461485130381E-2</v>
      </c>
      <c r="W25" s="3">
        <v>-1.6698669054905638E-2</v>
      </c>
      <c r="X25" s="3">
        <v>62.780753814764225</v>
      </c>
      <c r="Y25" s="3">
        <v>2.5604587091716307E-5</v>
      </c>
    </row>
    <row r="26" spans="1:25" x14ac:dyDescent="0.3">
      <c r="A26" s="1">
        <v>25</v>
      </c>
      <c r="B26" s="1">
        <v>98.125717866059858</v>
      </c>
      <c r="C26" s="1">
        <f t="shared" si="0"/>
        <v>1.0977021247526864</v>
      </c>
      <c r="D26" s="1">
        <f t="shared" si="1"/>
        <v>1.0308535111608916</v>
      </c>
      <c r="E26" s="22">
        <f>SUMPRODUCT($D$2:INDEX($D$2:$D$300,ROWS(D27:$D$300)),D27:$D$300)/DEVSQ($D$2:$D$300)</f>
        <v>5.5087971567634599E-2</v>
      </c>
      <c r="F26" s="109">
        <f t="shared" ca="1" si="2"/>
        <v>5.5087971567634599E-2</v>
      </c>
      <c r="G26" s="106">
        <v>5.5087971567634599E-2</v>
      </c>
      <c r="H26" s="105">
        <f>SQRT((1/COUNT($C$2:$C$300))*(1+2*SUMSQ($G$2:G25)))</f>
        <v>6.8690893388768368E-2</v>
      </c>
      <c r="I26" s="105">
        <f>-SQRT((1/COUNT($C$2:$C$300))*(1+2*SUMSQ($G$2:G25)))</f>
        <v>-6.8690893388768368E-2</v>
      </c>
      <c r="J26" s="106">
        <v>2.5049547299919542E-2</v>
      </c>
      <c r="K26" s="22">
        <f t="shared" si="3"/>
        <v>5.783149319662402E-2</v>
      </c>
      <c r="L26" s="22">
        <f t="shared" si="4"/>
        <v>-5.783149319662402E-2</v>
      </c>
      <c r="T26"/>
      <c r="U26" s="3">
        <v>25</v>
      </c>
      <c r="V26" s="3">
        <v>5.5087971567634599E-2</v>
      </c>
      <c r="W26" s="3">
        <v>2.5049547299919542E-2</v>
      </c>
      <c r="X26" s="3">
        <v>63.777536954708296</v>
      </c>
      <c r="Y26" s="3">
        <v>3.0925395470021733E-5</v>
      </c>
    </row>
    <row r="27" spans="1:25" x14ac:dyDescent="0.3">
      <c r="A27" s="1">
        <v>26</v>
      </c>
      <c r="B27" s="1">
        <v>99.223419990812545</v>
      </c>
      <c r="C27" s="1">
        <f t="shared" si="0"/>
        <v>-0.528099235452828</v>
      </c>
      <c r="D27" s="1">
        <f t="shared" si="1"/>
        <v>-0.59494784904462261</v>
      </c>
      <c r="E27" s="22">
        <f>SUMPRODUCT($D$2:INDEX($D$2:$D$300,ROWS(D28:$D$300)),D28:$D$300)/DEVSQ($D$2:$D$300)</f>
        <v>-6.8601418170530226E-2</v>
      </c>
      <c r="F27" s="109">
        <f t="shared" ca="1" si="2"/>
        <v>-6.8601418170530226E-2</v>
      </c>
      <c r="G27" s="106">
        <v>-6.860141817053024E-2</v>
      </c>
      <c r="H27" s="105">
        <f>SQRT((1/COUNT($C$2:$C$300))*(1+2*SUMSQ($G$2:G26)))</f>
        <v>6.8838490165525304E-2</v>
      </c>
      <c r="I27" s="105">
        <f>-SQRT((1/COUNT($C$2:$C$300))*(1+2*SUMSQ($G$2:G26)))</f>
        <v>-6.8838490165525304E-2</v>
      </c>
      <c r="J27" s="106">
        <v>-5.6607001554760533E-2</v>
      </c>
      <c r="K27" s="22">
        <f t="shared" si="3"/>
        <v>5.783149319662402E-2</v>
      </c>
      <c r="L27" s="22">
        <f t="shared" si="4"/>
        <v>-5.783149319662402E-2</v>
      </c>
      <c r="T27"/>
      <c r="U27" s="3">
        <v>26</v>
      </c>
      <c r="V27" s="3">
        <v>-6.860141817053024E-2</v>
      </c>
      <c r="W27" s="3">
        <v>-5.6607001554760533E-2</v>
      </c>
      <c r="X27" s="3">
        <v>65.328999246269248</v>
      </c>
      <c r="Y27" s="3">
        <v>3.0961465545876633E-5</v>
      </c>
    </row>
    <row r="28" spans="1:25" x14ac:dyDescent="0.3">
      <c r="A28" s="1">
        <v>27</v>
      </c>
      <c r="B28" s="1">
        <v>98.695320755359717</v>
      </c>
      <c r="C28" s="1">
        <f t="shared" si="0"/>
        <v>-0.4353296390036121</v>
      </c>
      <c r="D28" s="1">
        <f t="shared" si="1"/>
        <v>-0.50217825259540672</v>
      </c>
      <c r="E28" s="22">
        <f>SUMPRODUCT($D$2:INDEX($D$2:$D$300,ROWS(D29:$D$300)),D29:$D$300)/DEVSQ($D$2:$D$300)</f>
        <v>5.7050185597469312E-3</v>
      </c>
      <c r="F28" s="109">
        <f t="shared" ca="1" si="2"/>
        <v>5.7050185597469312E-3</v>
      </c>
      <c r="G28" s="106">
        <v>5.7050185597469433E-3</v>
      </c>
      <c r="H28" s="105">
        <f>SQRT((1/COUNT($C$2:$C$300))*(1+2*SUMSQ($G$2:G27)))</f>
        <v>6.9066757728195344E-2</v>
      </c>
      <c r="I28" s="105">
        <f>-SQRT((1/COUNT($C$2:$C$300))*(1+2*SUMSQ($G$2:G27)))</f>
        <v>-6.9066757728195344E-2</v>
      </c>
      <c r="J28" s="106">
        <v>-6.4262444471487642E-2</v>
      </c>
      <c r="K28" s="22">
        <f t="shared" si="3"/>
        <v>5.783149319662402E-2</v>
      </c>
      <c r="L28" s="22">
        <f t="shared" si="4"/>
        <v>-5.783149319662402E-2</v>
      </c>
      <c r="T28"/>
      <c r="U28" s="3">
        <v>27</v>
      </c>
      <c r="V28" s="3">
        <v>5.7050185597469433E-3</v>
      </c>
      <c r="W28" s="3">
        <v>-6.4262444471487642E-2</v>
      </c>
      <c r="X28" s="3">
        <v>65.339768432893507</v>
      </c>
      <c r="Y28" s="3">
        <v>5.0500586823085615E-5</v>
      </c>
    </row>
    <row r="29" spans="1:25" x14ac:dyDescent="0.3">
      <c r="A29" s="1">
        <v>28</v>
      </c>
      <c r="B29" s="1">
        <v>98.259991116356105</v>
      </c>
      <c r="C29" s="1">
        <f t="shared" si="0"/>
        <v>0.79407072917092592</v>
      </c>
      <c r="D29" s="1">
        <f t="shared" si="1"/>
        <v>0.7272221155791313</v>
      </c>
      <c r="E29" s="22">
        <f>SUMPRODUCT($D$2:INDEX($D$2:$D$300,ROWS(D30:$D$300)),D30:$D$300)/DEVSQ($D$2:$D$300)</f>
        <v>5.7895386706495182E-2</v>
      </c>
      <c r="F29" s="109">
        <f t="shared" ca="1" si="2"/>
        <v>5.7895386706495182E-2</v>
      </c>
      <c r="G29" s="106">
        <v>5.7895386706495203E-2</v>
      </c>
      <c r="H29" s="105">
        <f>SQRT((1/COUNT($C$2:$C$300))*(1+2*SUMSQ($G$2:G28)))</f>
        <v>6.9068333774274418E-2</v>
      </c>
      <c r="I29" s="105">
        <f>-SQRT((1/COUNT($C$2:$C$300))*(1+2*SUMSQ($G$2:G28)))</f>
        <v>-6.9068333774274418E-2</v>
      </c>
      <c r="J29" s="106">
        <v>1.4620981469067252E-2</v>
      </c>
      <c r="K29" s="22">
        <f t="shared" si="3"/>
        <v>5.783149319662402E-2</v>
      </c>
      <c r="L29" s="22">
        <f t="shared" si="4"/>
        <v>-5.783149319662402E-2</v>
      </c>
      <c r="U29" s="3">
        <v>28</v>
      </c>
      <c r="V29" s="3">
        <v>5.7895386706495203E-2</v>
      </c>
      <c r="W29" s="3">
        <v>1.4620981469067252E-2</v>
      </c>
      <c r="X29" s="3">
        <v>66.452925149848184</v>
      </c>
      <c r="Y29" s="3">
        <v>5.7362111049298321E-5</v>
      </c>
    </row>
    <row r="30" spans="1:25" x14ac:dyDescent="0.3">
      <c r="A30" s="1">
        <v>29</v>
      </c>
      <c r="B30" s="1">
        <v>99.054061845527031</v>
      </c>
      <c r="C30" s="1">
        <f t="shared" si="0"/>
        <v>0.43934960558544844</v>
      </c>
      <c r="D30" s="1">
        <f t="shared" si="1"/>
        <v>0.37250099199365383</v>
      </c>
      <c r="E30" s="22">
        <f>SUMPRODUCT($D$2:INDEX($D$2:$D$300,ROWS(D31:$D$300)),D31:$D$300)/DEVSQ($D$2:$D$300)</f>
        <v>-4.7297707362596433E-2</v>
      </c>
      <c r="F30" s="109">
        <f t="shared" ca="1" si="2"/>
        <v>-4.7297707362596433E-2</v>
      </c>
      <c r="G30" s="106">
        <v>-4.7297707362596447E-2</v>
      </c>
      <c r="H30" s="105">
        <f>SQRT((1/COUNT($C$2:$C$300))*(1+2*SUMSQ($G$2:G29)))</f>
        <v>6.9230450701120619E-2</v>
      </c>
      <c r="I30" s="105">
        <f>-SQRT((1/COUNT($C$2:$C$300))*(1+2*SUMSQ($G$2:G29)))</f>
        <v>-6.9230450701120619E-2</v>
      </c>
      <c r="J30" s="106">
        <v>-2.1677250884853498E-2</v>
      </c>
      <c r="K30" s="22">
        <f t="shared" si="3"/>
        <v>5.783149319662402E-2</v>
      </c>
      <c r="L30" s="22">
        <f t="shared" si="4"/>
        <v>-5.783149319662402E-2</v>
      </c>
      <c r="U30" s="3">
        <v>29</v>
      </c>
      <c r="V30" s="3">
        <v>-4.7297707362596447E-2</v>
      </c>
      <c r="W30" s="3">
        <v>-2.1677250884853498E-2</v>
      </c>
      <c r="X30" s="3">
        <v>67.198607904978118</v>
      </c>
      <c r="Y30" s="3">
        <v>7.2559256863531958E-5</v>
      </c>
    </row>
    <row r="31" spans="1:25" x14ac:dyDescent="0.3">
      <c r="A31" s="1">
        <v>30</v>
      </c>
      <c r="B31" s="1">
        <v>99.493411451112479</v>
      </c>
      <c r="C31" s="1">
        <f t="shared" si="0"/>
        <v>0.80675818026065826</v>
      </c>
      <c r="D31" s="1">
        <f t="shared" si="1"/>
        <v>0.73990956666886365</v>
      </c>
      <c r="E31" s="22">
        <f>SUMPRODUCT($D$2:INDEX($D$2:$D$300,ROWS(D32:$D$300)),D32:$D$300)/DEVSQ($D$2:$D$300)</f>
        <v>6.0960315962501378E-2</v>
      </c>
      <c r="F31" s="109">
        <f t="shared" ca="1" si="2"/>
        <v>6.0960315962501378E-2</v>
      </c>
      <c r="G31" s="106">
        <v>6.0960315962501378E-2</v>
      </c>
      <c r="H31" s="105">
        <f>SQRT((1/COUNT($C$2:$C$300))*(1+2*SUMSQ($G$2:G30)))</f>
        <v>6.9338438142861142E-2</v>
      </c>
      <c r="I31" s="105">
        <f>-SQRT((1/COUNT($C$2:$C$300))*(1+2*SUMSQ($G$2:G30)))</f>
        <v>-6.9338438142861142E-2</v>
      </c>
      <c r="J31" s="106">
        <v>3.932165361518869E-2</v>
      </c>
      <c r="K31" s="22">
        <f t="shared" si="3"/>
        <v>5.783149319662402E-2</v>
      </c>
      <c r="L31" s="22">
        <f t="shared" si="4"/>
        <v>-5.783149319662402E-2</v>
      </c>
      <c r="U31" s="3">
        <v>30</v>
      </c>
      <c r="V31" s="3">
        <v>6.0960315962501378E-2</v>
      </c>
      <c r="W31" s="3">
        <v>3.932165361518869E-2</v>
      </c>
      <c r="X31" s="3">
        <v>68.441919038220476</v>
      </c>
      <c r="Y31" s="3">
        <v>7.8243696890843904E-5</v>
      </c>
    </row>
    <row r="32" spans="1:25" x14ac:dyDescent="0.3">
      <c r="A32" s="1">
        <v>31</v>
      </c>
      <c r="B32" s="1">
        <v>100.30016963137314</v>
      </c>
      <c r="C32" s="1">
        <f t="shared" si="0"/>
        <v>-0.67371502154855989</v>
      </c>
      <c r="D32" s="1">
        <f t="shared" si="1"/>
        <v>-0.7405636351403545</v>
      </c>
      <c r="E32" s="22"/>
      <c r="G32" s="15"/>
      <c r="H32"/>
      <c r="U32" s="3">
        <v>31</v>
      </c>
      <c r="V32" s="3">
        <v>-8.1761168787787122E-2</v>
      </c>
      <c r="W32" s="3">
        <v>-4.1393751898459702E-2</v>
      </c>
      <c r="X32" s="3">
        <v>70.686819411542601</v>
      </c>
      <c r="Y32" s="3">
        <v>6.2094829404021299E-5</v>
      </c>
    </row>
    <row r="33" spans="1:25" x14ac:dyDescent="0.3">
      <c r="A33" s="1">
        <v>32</v>
      </c>
      <c r="B33" s="1">
        <v>99.626454609824577</v>
      </c>
      <c r="C33" s="1">
        <f t="shared" si="0"/>
        <v>0.35412995202932507</v>
      </c>
      <c r="D33" s="1">
        <f t="shared" si="1"/>
        <v>0.28728133843753045</v>
      </c>
      <c r="E33" s="22"/>
      <c r="G33" s="15"/>
      <c r="H33"/>
      <c r="U33" s="3">
        <v>32</v>
      </c>
      <c r="V33" s="3">
        <v>8.4553829640730938E-2</v>
      </c>
      <c r="W33" s="3">
        <v>4.7500883204348782E-2</v>
      </c>
      <c r="X33" s="3">
        <v>73.096685929415756</v>
      </c>
      <c r="Y33" s="3">
        <v>4.6892377690413651E-5</v>
      </c>
    </row>
    <row r="34" spans="1:25" x14ac:dyDescent="0.3">
      <c r="A34" s="1">
        <v>33</v>
      </c>
      <c r="B34" s="1">
        <v>99.980584561853902</v>
      </c>
      <c r="C34" s="1">
        <f t="shared" si="0"/>
        <v>0.3949492111132713</v>
      </c>
      <c r="D34" s="1">
        <f t="shared" si="1"/>
        <v>0.32810059752147669</v>
      </c>
      <c r="E34" s="22"/>
      <c r="G34" s="15"/>
      <c r="H34"/>
      <c r="U34" s="3">
        <v>33</v>
      </c>
      <c r="V34" s="3">
        <v>-0.13554124594826741</v>
      </c>
      <c r="W34" s="3">
        <v>-0.12271035687123308</v>
      </c>
      <c r="X34" s="3">
        <v>79.312514013473759</v>
      </c>
      <c r="Y34" s="3">
        <v>1.0997783729390395E-5</v>
      </c>
    </row>
    <row r="35" spans="1:25" x14ac:dyDescent="0.3">
      <c r="A35" s="1">
        <v>34</v>
      </c>
      <c r="B35" s="1">
        <v>100.37553377296717</v>
      </c>
      <c r="C35" s="1">
        <f t="shared" si="0"/>
        <v>-1.2457655884645646</v>
      </c>
      <c r="D35" s="1">
        <f t="shared" si="1"/>
        <v>-1.3126142020563594</v>
      </c>
      <c r="E35" s="22"/>
      <c r="G35" s="15"/>
      <c r="H35"/>
      <c r="U35" s="3">
        <v>34</v>
      </c>
      <c r="V35" s="3">
        <v>6.6956748431651211E-2</v>
      </c>
      <c r="W35" s="3">
        <v>-5.697256281649303E-2</v>
      </c>
      <c r="X35" s="3">
        <v>80.835095414388434</v>
      </c>
      <c r="Y35" s="3">
        <v>1.0964673833213303E-5</v>
      </c>
    </row>
    <row r="36" spans="1:25" x14ac:dyDescent="0.3">
      <c r="A36" s="1">
        <v>35</v>
      </c>
      <c r="B36" s="1">
        <v>99.129768184502609</v>
      </c>
      <c r="C36" s="1">
        <f t="shared" si="0"/>
        <v>1.3907049378758529</v>
      </c>
      <c r="D36" s="1">
        <f t="shared" si="1"/>
        <v>1.3238563242840582</v>
      </c>
      <c r="E36" s="22"/>
      <c r="G36" s="15"/>
      <c r="H36"/>
      <c r="U36" s="3">
        <v>35</v>
      </c>
      <c r="V36" s="3">
        <v>-2.961106522807145E-3</v>
      </c>
      <c r="W36" s="3">
        <v>-4.1035664322942492E-2</v>
      </c>
      <c r="X36" s="3">
        <v>80.838084523848266</v>
      </c>
      <c r="Y36" s="3">
        <v>1.73431382551537E-5</v>
      </c>
    </row>
    <row r="37" spans="1:25" x14ac:dyDescent="0.3">
      <c r="A37" s="1">
        <v>36</v>
      </c>
      <c r="B37" s="1">
        <v>100.52047312237846</v>
      </c>
      <c r="C37" s="1">
        <f t="shared" si="0"/>
        <v>-0.55336499826807994</v>
      </c>
      <c r="D37" s="1">
        <f t="shared" si="1"/>
        <v>-0.62021361185987456</v>
      </c>
      <c r="E37" s="22"/>
      <c r="G37" s="15"/>
      <c r="H37"/>
      <c r="U37" s="3">
        <v>36</v>
      </c>
      <c r="V37" s="3">
        <v>-2.0038094536150391E-2</v>
      </c>
      <c r="W37" s="3">
        <v>-5.97644265146536E-2</v>
      </c>
      <c r="X37" s="3">
        <v>80.975487069142332</v>
      </c>
      <c r="Y37" s="3">
        <v>2.5980592698865812E-5</v>
      </c>
    </row>
    <row r="38" spans="1:25" x14ac:dyDescent="0.3">
      <c r="A38" s="1">
        <v>37</v>
      </c>
      <c r="B38" s="1">
        <v>99.967108124110382</v>
      </c>
      <c r="C38" s="1">
        <f t="shared" si="0"/>
        <v>1.1204656402696855</v>
      </c>
      <c r="D38" s="1">
        <f t="shared" si="1"/>
        <v>1.0536170266778908</v>
      </c>
      <c r="E38" s="22"/>
      <c r="G38" s="15"/>
      <c r="H38"/>
      <c r="U38" s="3">
        <v>37</v>
      </c>
      <c r="V38" s="3">
        <v>1.6730324945520528E-2</v>
      </c>
      <c r="W38" s="3">
        <v>-3.743923384845016E-2</v>
      </c>
      <c r="X38" s="3">
        <v>81.071636151763215</v>
      </c>
      <c r="Y38" s="3">
        <v>3.8907032389638577E-5</v>
      </c>
    </row>
    <row r="39" spans="1:25" x14ac:dyDescent="0.3">
      <c r="A39" s="1">
        <v>38</v>
      </c>
      <c r="B39" s="1">
        <v>101.08757376438007</v>
      </c>
      <c r="C39" s="1">
        <f t="shared" si="0"/>
        <v>-2.6037378120236099</v>
      </c>
      <c r="D39" s="1">
        <f t="shared" si="1"/>
        <v>-2.6705864256154044</v>
      </c>
      <c r="E39" s="22"/>
      <c r="G39" s="15"/>
      <c r="H39"/>
      <c r="U39" s="3">
        <v>38</v>
      </c>
      <c r="V39" s="3">
        <v>-5.7494509149829693E-3</v>
      </c>
      <c r="W39" s="3">
        <v>-1.5634729898246522E-2</v>
      </c>
      <c r="X39" s="3">
        <v>81.083034709877992</v>
      </c>
      <c r="Y39" s="3">
        <v>5.8959750447475377E-5</v>
      </c>
    </row>
    <row r="40" spans="1:25" x14ac:dyDescent="0.3">
      <c r="A40" s="1">
        <v>39</v>
      </c>
      <c r="B40" s="1">
        <v>98.483835952356458</v>
      </c>
      <c r="C40" s="1">
        <f t="shared" si="0"/>
        <v>-0.80468453234061599</v>
      </c>
      <c r="D40" s="1">
        <f t="shared" si="1"/>
        <v>-0.8715331459324106</v>
      </c>
      <c r="E40" s="22"/>
      <c r="G40" s="15"/>
      <c r="U40" s="3">
        <v>39</v>
      </c>
      <c r="V40" s="3">
        <v>-1.3513715894084165E-2</v>
      </c>
      <c r="W40" s="3">
        <v>-1.9929037099361769E-2</v>
      </c>
      <c r="X40" s="3">
        <v>81.146248801929616</v>
      </c>
      <c r="Y40" s="3">
        <v>8.6917396979970308E-5</v>
      </c>
    </row>
    <row r="41" spans="1:25" x14ac:dyDescent="0.3">
      <c r="A41" s="1">
        <v>40</v>
      </c>
      <c r="B41" s="1">
        <v>97.679151420015842</v>
      </c>
      <c r="C41" s="1">
        <f t="shared" si="0"/>
        <v>3.4416916605550796</v>
      </c>
      <c r="D41" s="1">
        <f t="shared" si="1"/>
        <v>3.3748430469632851</v>
      </c>
      <c r="E41" s="22"/>
      <c r="G41" s="15"/>
      <c r="U41" s="3">
        <v>40</v>
      </c>
      <c r="V41" s="3">
        <v>-2.0972546535764167E-2</v>
      </c>
      <c r="W41" s="3">
        <v>-4.8142714888139877E-2</v>
      </c>
      <c r="X41" s="3">
        <v>81.299089936639362</v>
      </c>
      <c r="Y41" s="3">
        <v>1.2350721381890846E-4</v>
      </c>
    </row>
    <row r="42" spans="1:25" x14ac:dyDescent="0.3">
      <c r="A42" s="1">
        <v>41</v>
      </c>
      <c r="B42" s="1">
        <v>101.12084308057092</v>
      </c>
      <c r="C42" s="1">
        <f t="shared" si="0"/>
        <v>0.28521299100248143</v>
      </c>
      <c r="D42" s="1">
        <f t="shared" si="1"/>
        <v>0.21836437741068682</v>
      </c>
      <c r="E42" s="22"/>
      <c r="G42" s="15"/>
      <c r="U42" s="3">
        <v>41</v>
      </c>
      <c r="V42" s="3">
        <v>1.9942742242335873E-2</v>
      </c>
      <c r="W42" s="3">
        <v>-4.0919247455768221E-2</v>
      </c>
      <c r="X42" s="3">
        <v>81.437825477027019</v>
      </c>
      <c r="Y42" s="3">
        <v>1.7428828929286856E-4</v>
      </c>
    </row>
    <row r="43" spans="1:25" x14ac:dyDescent="0.3">
      <c r="A43" s="1">
        <v>42</v>
      </c>
      <c r="B43" s="1">
        <v>101.4060560715734</v>
      </c>
      <c r="C43" s="1">
        <f t="shared" si="0"/>
        <v>0.41663497540866956</v>
      </c>
      <c r="D43" s="1">
        <f t="shared" si="1"/>
        <v>0.34978636181687495</v>
      </c>
      <c r="E43" s="22"/>
      <c r="G43" s="15"/>
      <c r="U43" s="3">
        <v>42</v>
      </c>
      <c r="V43" s="3">
        <v>5.1075136014773814E-2</v>
      </c>
      <c r="W43" s="3">
        <v>4.6051079610501207E-2</v>
      </c>
      <c r="X43" s="3">
        <v>82.35135718143934</v>
      </c>
      <c r="Y43" s="3">
        <v>1.9803891422451352E-4</v>
      </c>
    </row>
    <row r="44" spans="1:25" x14ac:dyDescent="0.3">
      <c r="A44" s="1">
        <v>43</v>
      </c>
      <c r="B44" s="1">
        <v>101.82269104698207</v>
      </c>
      <c r="C44" s="1">
        <f t="shared" si="0"/>
        <v>-1.6195861007872736</v>
      </c>
      <c r="D44" s="1">
        <f t="shared" si="1"/>
        <v>-1.6864347143790683</v>
      </c>
      <c r="E44" s="22"/>
      <c r="G44" s="15"/>
      <c r="U44" s="3">
        <v>43</v>
      </c>
      <c r="V44" s="3">
        <v>-9.9348550534155686E-2</v>
      </c>
      <c r="W44" s="3">
        <v>-9.7962100958238998E-2</v>
      </c>
      <c r="X44" s="3">
        <v>85.821287784005349</v>
      </c>
      <c r="Y44" s="3">
        <v>1.1325380219656091E-4</v>
      </c>
    </row>
    <row r="45" spans="1:25" x14ac:dyDescent="0.3">
      <c r="A45" s="1">
        <v>44</v>
      </c>
      <c r="B45" s="1">
        <v>100.2031049461948</v>
      </c>
      <c r="C45" s="1">
        <f t="shared" si="0"/>
        <v>-1.9428773612162331</v>
      </c>
      <c r="D45" s="1">
        <f t="shared" si="1"/>
        <v>-2.0097259748080276</v>
      </c>
      <c r="E45" s="22"/>
      <c r="G45" s="15"/>
      <c r="U45" s="3">
        <v>44</v>
      </c>
      <c r="V45" s="3">
        <v>4.3175484374644982E-2</v>
      </c>
      <c r="W45" s="3">
        <v>-4.3155047020318603E-2</v>
      </c>
      <c r="X45" s="3">
        <v>86.47920604465719</v>
      </c>
      <c r="Y45" s="3">
        <v>1.3788351774373083E-4</v>
      </c>
    </row>
    <row r="46" spans="1:25" x14ac:dyDescent="0.3">
      <c r="A46" s="1">
        <v>45</v>
      </c>
      <c r="B46" s="1">
        <v>98.260227584978566</v>
      </c>
      <c r="C46" s="1">
        <f t="shared" si="0"/>
        <v>1.4243471468944335</v>
      </c>
      <c r="D46" s="1">
        <f t="shared" si="1"/>
        <v>1.3574985333026388</v>
      </c>
      <c r="E46" s="22"/>
      <c r="G46" s="15"/>
      <c r="U46" s="3">
        <v>45</v>
      </c>
      <c r="V46" s="3">
        <v>2.3975547402011604E-2</v>
      </c>
      <c r="W46" s="3">
        <v>9.1545239331977755E-3</v>
      </c>
      <c r="X46" s="3">
        <v>86.682882594907099</v>
      </c>
      <c r="Y46" s="3">
        <v>1.8812278518642964E-4</v>
      </c>
    </row>
    <row r="47" spans="1:25" x14ac:dyDescent="0.3">
      <c r="A47" s="1">
        <v>46</v>
      </c>
      <c r="B47" s="1">
        <v>99.684574731872999</v>
      </c>
      <c r="C47" s="1">
        <f t="shared" si="0"/>
        <v>-1.226654831043561</v>
      </c>
      <c r="D47" s="1">
        <f t="shared" si="1"/>
        <v>-1.2935034446353557</v>
      </c>
      <c r="E47" s="22"/>
      <c r="G47" s="15"/>
      <c r="U47" s="3">
        <v>46</v>
      </c>
      <c r="V47" s="3">
        <v>-2.4656441483598007E-2</v>
      </c>
      <c r="W47" s="3">
        <v>-1.1788603961429483E-2</v>
      </c>
      <c r="X47" s="3">
        <v>86.899143471021574</v>
      </c>
      <c r="Y47" s="3">
        <v>2.5356882912243132E-4</v>
      </c>
    </row>
    <row r="48" spans="1:25" x14ac:dyDescent="0.3">
      <c r="A48" s="1">
        <v>47</v>
      </c>
      <c r="B48" s="1">
        <v>98.457919900829438</v>
      </c>
      <c r="C48" s="1">
        <f t="shared" si="0"/>
        <v>1.4679949345008936</v>
      </c>
      <c r="D48" s="1">
        <f t="shared" si="1"/>
        <v>1.4011463209090989</v>
      </c>
      <c r="E48" s="22"/>
      <c r="G48" s="15"/>
      <c r="U48" s="3">
        <v>47</v>
      </c>
      <c r="V48" s="3">
        <v>-3.2925805520120865E-2</v>
      </c>
      <c r="W48" s="3">
        <v>-5.9254574937934651E-2</v>
      </c>
      <c r="X48" s="3">
        <v>87.2863208365562</v>
      </c>
      <c r="Y48" s="3">
        <v>3.2456654196063694E-4</v>
      </c>
    </row>
    <row r="49" spans="1:25" x14ac:dyDescent="0.3">
      <c r="A49" s="1">
        <v>48</v>
      </c>
      <c r="B49" s="1">
        <v>99.925914835330332</v>
      </c>
      <c r="C49" s="1">
        <f t="shared" si="0"/>
        <v>0.63052198129298631</v>
      </c>
      <c r="D49" s="1">
        <f t="shared" si="1"/>
        <v>0.5636733677011917</v>
      </c>
      <c r="E49" s="22"/>
      <c r="G49" s="15"/>
      <c r="U49" s="3">
        <v>48</v>
      </c>
      <c r="V49" s="3">
        <v>8.2604123674193286E-2</v>
      </c>
      <c r="W49" s="3">
        <v>1.7550584537667606E-2</v>
      </c>
      <c r="X49" s="3">
        <v>89.732945891843372</v>
      </c>
      <c r="Y49" s="3">
        <v>2.4603519776927223E-4</v>
      </c>
    </row>
    <row r="50" spans="1:25" x14ac:dyDescent="0.3">
      <c r="A50" s="1">
        <v>49</v>
      </c>
      <c r="B50" s="1">
        <v>100.55643681662332</v>
      </c>
      <c r="C50" s="1">
        <f t="shared" si="0"/>
        <v>4.122809413165669</v>
      </c>
      <c r="D50" s="1">
        <f t="shared" si="1"/>
        <v>4.0559607995738745</v>
      </c>
      <c r="E50" s="22"/>
      <c r="G50" s="15"/>
      <c r="U50" s="3">
        <v>49</v>
      </c>
      <c r="V50" s="3">
        <v>-6.5899790467413177E-2</v>
      </c>
      <c r="W50" s="3">
        <v>-1.7255412560437028E-2</v>
      </c>
      <c r="X50" s="3">
        <v>91.296330178827461</v>
      </c>
      <c r="Y50" s="3">
        <v>2.3329573593219703E-4</v>
      </c>
    </row>
    <row r="51" spans="1:25" x14ac:dyDescent="0.3">
      <c r="A51" s="1">
        <v>50</v>
      </c>
      <c r="B51" s="1">
        <v>104.67924622978899</v>
      </c>
      <c r="C51" s="1">
        <f t="shared" si="0"/>
        <v>-0.46574200496252161</v>
      </c>
      <c r="D51" s="1">
        <f t="shared" si="1"/>
        <v>-0.53259061855431622</v>
      </c>
      <c r="E51" s="22"/>
      <c r="G51" s="15"/>
      <c r="U51" s="3">
        <v>50</v>
      </c>
      <c r="V51" s="3">
        <v>0.13448605573203387</v>
      </c>
      <c r="W51" s="3">
        <v>9.9018258832108408E-2</v>
      </c>
      <c r="X51" s="3">
        <v>97.833546404824219</v>
      </c>
      <c r="Y51" s="3">
        <v>6.1444139679216276E-5</v>
      </c>
    </row>
    <row r="52" spans="1:25" x14ac:dyDescent="0.3">
      <c r="A52" s="1">
        <v>51</v>
      </c>
      <c r="B52" s="1">
        <v>104.21350422482647</v>
      </c>
      <c r="C52" s="1">
        <f t="shared" si="0"/>
        <v>0.71173417381942272</v>
      </c>
      <c r="D52" s="1">
        <f t="shared" si="1"/>
        <v>0.64488556022762811</v>
      </c>
      <c r="E52" s="22"/>
      <c r="G52" s="15"/>
      <c r="U52" s="3">
        <v>51</v>
      </c>
      <c r="V52" s="3">
        <v>-1.4064447453197998E-3</v>
      </c>
      <c r="W52" s="3">
        <v>0.14362430439292498</v>
      </c>
      <c r="X52" s="3">
        <v>97.834264250936556</v>
      </c>
      <c r="Y52" s="3">
        <v>8.7963624214367137E-5</v>
      </c>
    </row>
    <row r="53" spans="1:25" x14ac:dyDescent="0.3">
      <c r="A53" s="1">
        <v>52</v>
      </c>
      <c r="B53" s="1">
        <v>104.92523839864589</v>
      </c>
      <c r="C53" s="1">
        <f t="shared" si="0"/>
        <v>-1.4356680821947521</v>
      </c>
      <c r="D53" s="1">
        <f t="shared" si="1"/>
        <v>-1.5025166957865468</v>
      </c>
      <c r="E53" s="22"/>
      <c r="G53" s="15"/>
      <c r="U53" s="3">
        <v>52</v>
      </c>
      <c r="V53" s="3">
        <v>-6.3577210573140808E-2</v>
      </c>
      <c r="W53" s="3">
        <v>3.9470158882374123E-2</v>
      </c>
      <c r="X53" s="3">
        <v>99.307063891915618</v>
      </c>
      <c r="Y53" s="3">
        <v>8.562280636773379E-5</v>
      </c>
    </row>
    <row r="54" spans="1:25" x14ac:dyDescent="0.3">
      <c r="A54" s="1">
        <v>53</v>
      </c>
      <c r="B54" s="1">
        <v>103.48957031645114</v>
      </c>
      <c r="C54" s="1">
        <f t="shared" si="0"/>
        <v>0.53206576922093518</v>
      </c>
      <c r="D54" s="1">
        <f t="shared" si="1"/>
        <v>0.46521715562914057</v>
      </c>
      <c r="E54" s="22"/>
      <c r="G54" s="15"/>
      <c r="U54" s="3">
        <v>53</v>
      </c>
      <c r="V54" s="3">
        <v>7.3547966229089781E-2</v>
      </c>
      <c r="W54" s="3">
        <v>0.13030566340261004</v>
      </c>
      <c r="X54" s="3">
        <v>101.28605531864669</v>
      </c>
      <c r="Y54" s="3">
        <v>7.3155225557157831E-5</v>
      </c>
    </row>
    <row r="55" spans="1:25" x14ac:dyDescent="0.3">
      <c r="A55" s="1">
        <v>54</v>
      </c>
      <c r="B55" s="1">
        <v>104.02163608567207</v>
      </c>
      <c r="C55" s="1">
        <f t="shared" si="0"/>
        <v>0.56078647503454704</v>
      </c>
      <c r="D55" s="1">
        <f t="shared" si="1"/>
        <v>0.49393786144275242</v>
      </c>
      <c r="E55" s="22"/>
      <c r="G55" s="15"/>
      <c r="U55" s="3">
        <v>54</v>
      </c>
      <c r="V55" s="3">
        <v>5.2336058121820843E-2</v>
      </c>
      <c r="W55" s="3">
        <v>0.2145649831080938</v>
      </c>
      <c r="X55" s="3">
        <v>102.29223053951515</v>
      </c>
      <c r="Y55" s="3">
        <v>8.0173086868743474E-5</v>
      </c>
    </row>
    <row r="56" spans="1:25" x14ac:dyDescent="0.3">
      <c r="A56" s="1">
        <v>55</v>
      </c>
      <c r="B56" s="1">
        <v>104.58242256070662</v>
      </c>
      <c r="C56" s="1">
        <f t="shared" si="0"/>
        <v>2.2619144601776497</v>
      </c>
      <c r="D56" s="1">
        <f t="shared" si="1"/>
        <v>2.1950658465858552</v>
      </c>
      <c r="E56" s="22"/>
      <c r="G56" s="15"/>
      <c r="U56" s="3">
        <v>55</v>
      </c>
      <c r="V56" s="3">
        <v>-7.3868764167376852E-2</v>
      </c>
      <c r="W56" s="3">
        <v>6.8867468108895505E-2</v>
      </c>
      <c r="X56" s="3">
        <v>104.30488640906876</v>
      </c>
      <c r="Y56" s="3">
        <v>6.7927435451219085E-5</v>
      </c>
    </row>
    <row r="57" spans="1:25" x14ac:dyDescent="0.3">
      <c r="A57" s="1">
        <v>56</v>
      </c>
      <c r="B57" s="1">
        <v>106.84433702088427</v>
      </c>
      <c r="C57" s="1">
        <f t="shared" si="0"/>
        <v>-2.1679875317204278</v>
      </c>
      <c r="D57" s="1">
        <f t="shared" si="1"/>
        <v>-2.2348361453122223</v>
      </c>
      <c r="E57" s="22"/>
      <c r="G57" s="15"/>
      <c r="U57" s="3">
        <v>56</v>
      </c>
      <c r="V57" s="3">
        <v>-2.5938102607852915E-2</v>
      </c>
      <c r="W57" s="3">
        <v>2.7849188118738127E-2</v>
      </c>
      <c r="X57" s="3">
        <v>104.5540633318483</v>
      </c>
      <c r="Y57" s="3">
        <v>8.9871804227889261E-5</v>
      </c>
    </row>
    <row r="58" spans="1:25" x14ac:dyDescent="0.3">
      <c r="A58" s="1">
        <v>57</v>
      </c>
      <c r="B58" s="1">
        <v>104.67634948916384</v>
      </c>
      <c r="C58" s="1">
        <f t="shared" si="0"/>
        <v>0.16584749573667068</v>
      </c>
      <c r="D58" s="1">
        <f t="shared" si="1"/>
        <v>9.8998882144876052E-2</v>
      </c>
      <c r="E58" s="22"/>
      <c r="G58" s="15"/>
      <c r="U58" s="3">
        <v>57</v>
      </c>
      <c r="V58" s="3">
        <v>-3.3034831964759148E-2</v>
      </c>
      <c r="W58" s="3">
        <v>-7.1480878415794077E-2</v>
      </c>
      <c r="X58" s="3">
        <v>104.95991423996591</v>
      </c>
      <c r="Y58" s="3">
        <v>1.1362729940233531E-4</v>
      </c>
    </row>
    <row r="59" spans="1:25" x14ac:dyDescent="0.3">
      <c r="A59" s="1">
        <v>58</v>
      </c>
      <c r="B59" s="1">
        <v>104.84219698490051</v>
      </c>
      <c r="C59" s="1">
        <f t="shared" si="0"/>
        <v>2.6473446723684901</v>
      </c>
      <c r="D59" s="1">
        <f t="shared" si="1"/>
        <v>2.5804960587766956</v>
      </c>
      <c r="E59" s="22"/>
      <c r="G59" s="15"/>
      <c r="U59" s="3">
        <v>58</v>
      </c>
      <c r="V59" s="3">
        <v>2.7479570058315257E-2</v>
      </c>
      <c r="W59" s="3">
        <v>-7.0733036867293278E-2</v>
      </c>
      <c r="X59" s="3">
        <v>105.24190865584275</v>
      </c>
      <c r="Y59" s="3">
        <v>1.472634886128302E-4</v>
      </c>
    </row>
    <row r="60" spans="1:25" x14ac:dyDescent="0.3">
      <c r="A60" s="1">
        <v>59</v>
      </c>
      <c r="B60" s="1">
        <v>107.489541657269</v>
      </c>
      <c r="C60" s="1">
        <f t="shared" si="0"/>
        <v>-2.7397379653848475</v>
      </c>
      <c r="D60" s="1">
        <f t="shared" si="1"/>
        <v>-2.806586578976642</v>
      </c>
      <c r="E60" s="22"/>
      <c r="G60" s="15"/>
      <c r="U60" s="3">
        <v>59</v>
      </c>
      <c r="V60" s="3">
        <v>9.6044652459520707E-2</v>
      </c>
      <c r="W60" s="3">
        <v>6.1741250647885944E-2</v>
      </c>
      <c r="X60" s="3">
        <v>108.70108594488877</v>
      </c>
      <c r="Y60" s="3">
        <v>8.7606005120391322E-5</v>
      </c>
    </row>
    <row r="61" spans="1:25" x14ac:dyDescent="0.3">
      <c r="A61" s="1">
        <v>60</v>
      </c>
      <c r="B61" s="1">
        <v>104.74980369188415</v>
      </c>
      <c r="C61" s="1">
        <f t="shared" si="0"/>
        <v>0.43002046368201263</v>
      </c>
      <c r="D61" s="1">
        <f t="shared" si="1"/>
        <v>0.36317185009021802</v>
      </c>
      <c r="E61" s="22"/>
      <c r="G61" s="15"/>
      <c r="U61" s="3">
        <v>60</v>
      </c>
      <c r="V61" s="3">
        <v>-3.7142738187354217E-2</v>
      </c>
      <c r="W61" s="3">
        <v>2.9836005407783143E-2</v>
      </c>
      <c r="X61" s="3">
        <v>109.22058841527324</v>
      </c>
      <c r="Y61" s="3">
        <v>1.0712701761445547E-4</v>
      </c>
    </row>
    <row r="62" spans="1:25" x14ac:dyDescent="0.3">
      <c r="A62" s="1">
        <v>61</v>
      </c>
      <c r="B62" s="1">
        <v>105.17982415556617</v>
      </c>
      <c r="C62" s="1">
        <f t="shared" si="0"/>
        <v>-0.21288997231749818</v>
      </c>
      <c r="D62" s="1">
        <f t="shared" si="1"/>
        <v>-0.27973858590929279</v>
      </c>
      <c r="E62" s="22"/>
      <c r="G62" s="15"/>
      <c r="U62" s="3">
        <v>61</v>
      </c>
      <c r="V62" s="3">
        <v>-4.8330270902684699E-2</v>
      </c>
      <c r="W62" s="3">
        <v>1.3598415038958565E-2</v>
      </c>
      <c r="X62" s="3">
        <v>110.10387001982086</v>
      </c>
      <c r="Y62" s="3">
        <v>1.1949089901234059E-4</v>
      </c>
    </row>
    <row r="63" spans="1:25" x14ac:dyDescent="0.3">
      <c r="A63" s="1">
        <v>62</v>
      </c>
      <c r="B63" s="1">
        <v>104.96693418324867</v>
      </c>
      <c r="C63" s="1">
        <f t="shared" si="0"/>
        <v>-0.87521243585797492</v>
      </c>
      <c r="D63" s="1">
        <f t="shared" si="1"/>
        <v>-0.94206104944976954</v>
      </c>
      <c r="E63" s="22"/>
      <c r="G63" s="15"/>
      <c r="U63" s="3">
        <v>62</v>
      </c>
      <c r="V63" s="3">
        <v>4.4956810679755085E-2</v>
      </c>
      <c r="W63" s="3">
        <v>4.1511955285998256E-2</v>
      </c>
      <c r="X63" s="3">
        <v>110.87137345133881</v>
      </c>
      <c r="Y63" s="3">
        <v>1.3670699510894035E-4</v>
      </c>
    </row>
    <row r="64" spans="1:25" x14ac:dyDescent="0.3">
      <c r="A64" s="1">
        <v>63</v>
      </c>
      <c r="B64" s="1">
        <v>104.09172174739069</v>
      </c>
      <c r="C64" s="1">
        <f t="shared" si="0"/>
        <v>0.4156595423410181</v>
      </c>
      <c r="D64" s="1">
        <f t="shared" si="1"/>
        <v>0.34881092874922348</v>
      </c>
      <c r="E64" s="22"/>
      <c r="G64" s="15"/>
      <c r="U64" s="3">
        <v>63</v>
      </c>
      <c r="V64" s="3">
        <v>-4.941044349728943E-2</v>
      </c>
      <c r="W64" s="3">
        <v>1.265235966344995E-2</v>
      </c>
      <c r="X64" s="3">
        <v>111.80240240049969</v>
      </c>
      <c r="Y64" s="3">
        <v>1.500609351258938E-4</v>
      </c>
    </row>
    <row r="65" spans="1:25" x14ac:dyDescent="0.3">
      <c r="A65" s="1">
        <v>64</v>
      </c>
      <c r="B65" s="1">
        <v>104.50738128973171</v>
      </c>
      <c r="C65" s="1">
        <f t="shared" si="0"/>
        <v>1.9631670511444099</v>
      </c>
      <c r="D65" s="1">
        <f t="shared" si="1"/>
        <v>1.8963184375526152</v>
      </c>
      <c r="E65" s="22"/>
      <c r="G65" s="15"/>
      <c r="U65" s="3">
        <v>64</v>
      </c>
      <c r="V65" s="3">
        <v>3.8251590810992268E-2</v>
      </c>
      <c r="W65" s="3">
        <v>3.4073302782987617E-3</v>
      </c>
      <c r="X65" s="3">
        <v>112.36276459104116</v>
      </c>
      <c r="Y65" s="3">
        <v>1.7930012365455965E-4</v>
      </c>
    </row>
    <row r="66" spans="1:25" x14ac:dyDescent="0.3">
      <c r="A66" s="1">
        <v>65</v>
      </c>
      <c r="B66" s="1">
        <v>106.47054834087612</v>
      </c>
      <c r="C66" s="1">
        <f t="shared" si="0"/>
        <v>-0.62928620536695234</v>
      </c>
      <c r="D66" s="1">
        <f t="shared" si="1"/>
        <v>-0.69613481895874696</v>
      </c>
      <c r="E66" s="22"/>
      <c r="G66" s="15"/>
      <c r="U66" s="3">
        <v>65</v>
      </c>
      <c r="V66" s="3">
        <v>-1.3670612429950792E-2</v>
      </c>
      <c r="W66" s="3">
        <v>4.1148171944488263E-2</v>
      </c>
      <c r="X66" s="3">
        <v>112.43464288631145</v>
      </c>
      <c r="Y66" s="3">
        <v>2.3884372242793968E-4</v>
      </c>
    </row>
    <row r="67" spans="1:25" x14ac:dyDescent="0.3">
      <c r="A67" s="1">
        <v>66</v>
      </c>
      <c r="B67" s="1">
        <v>105.84126213550917</v>
      </c>
      <c r="C67" s="1">
        <f t="shared" ref="C67:C130" si="5">B68-B67</f>
        <v>-2.8435965759854298</v>
      </c>
      <c r="D67" s="1">
        <f t="shared" ref="D67:D130" si="6">C67-AVERAGE($C$2:$C$300)</f>
        <v>-2.9104451895772243</v>
      </c>
      <c r="E67" s="22"/>
      <c r="G67" s="15"/>
      <c r="U67" s="3">
        <v>66</v>
      </c>
      <c r="V67" s="3">
        <v>2.0062055909363972E-2</v>
      </c>
      <c r="W67" s="3">
        <v>4.8025738046372793E-2</v>
      </c>
      <c r="X67" s="3">
        <v>112.59010788790738</v>
      </c>
      <c r="Y67" s="3">
        <v>3.1005435144462734E-4</v>
      </c>
    </row>
    <row r="68" spans="1:25" x14ac:dyDescent="0.3">
      <c r="A68" s="1">
        <v>67</v>
      </c>
      <c r="B68" s="1">
        <v>102.99766555952374</v>
      </c>
      <c r="C68" s="1">
        <f t="shared" si="5"/>
        <v>1.7654133444011677</v>
      </c>
      <c r="D68" s="1">
        <f t="shared" si="6"/>
        <v>1.698564730809373</v>
      </c>
      <c r="E68" s="22"/>
      <c r="G68" s="15"/>
      <c r="U68" s="3">
        <v>67</v>
      </c>
      <c r="V68" s="3">
        <v>-5.4804399189156881E-2</v>
      </c>
      <c r="W68" s="3">
        <v>-2.8437239253261196E-2</v>
      </c>
      <c r="X68" s="3">
        <v>113.75525440437907</v>
      </c>
      <c r="Y68" s="3">
        <v>3.193035443821354E-4</v>
      </c>
    </row>
    <row r="69" spans="1:25" x14ac:dyDescent="0.3">
      <c r="A69" s="1">
        <v>68</v>
      </c>
      <c r="B69" s="1">
        <v>104.76307890392491</v>
      </c>
      <c r="C69" s="1">
        <f t="shared" si="5"/>
        <v>-1.2729401532851625</v>
      </c>
      <c r="D69" s="1">
        <f t="shared" si="6"/>
        <v>-1.3397887668769572</v>
      </c>
      <c r="E69" s="22"/>
      <c r="G69" s="15"/>
      <c r="U69" s="3">
        <v>68</v>
      </c>
      <c r="V69" s="3">
        <v>-2.7273144594753756E-2</v>
      </c>
      <c r="W69" s="3">
        <v>-6.5902454888872405E-2</v>
      </c>
      <c r="X69" s="3">
        <v>114.04505290491309</v>
      </c>
      <c r="Y69" s="3">
        <v>3.9900461263055013E-4</v>
      </c>
    </row>
    <row r="70" spans="1:25" x14ac:dyDescent="0.3">
      <c r="A70" s="1">
        <v>69</v>
      </c>
      <c r="B70" s="1">
        <v>103.49013875063974</v>
      </c>
      <c r="C70" s="1">
        <f t="shared" si="5"/>
        <v>2.6665156838134862</v>
      </c>
      <c r="D70" s="1">
        <f t="shared" si="6"/>
        <v>2.5996670702216917</v>
      </c>
      <c r="E70" s="22"/>
      <c r="G70" s="15"/>
      <c r="U70" s="3">
        <v>69</v>
      </c>
      <c r="V70" s="3">
        <v>5.9527648967454008E-2</v>
      </c>
      <c r="W70" s="3">
        <v>2.995668923895067E-2</v>
      </c>
      <c r="X70" s="3">
        <v>115.43164049492322</v>
      </c>
      <c r="Y70" s="3">
        <v>3.9026863784031175E-4</v>
      </c>
    </row>
    <row r="71" spans="1:25" x14ac:dyDescent="0.3">
      <c r="A71" s="1">
        <v>70</v>
      </c>
      <c r="B71" s="1">
        <v>106.15665443445323</v>
      </c>
      <c r="C71" s="1">
        <f t="shared" si="5"/>
        <v>-1.7260231288673822</v>
      </c>
      <c r="D71" s="1">
        <f t="shared" si="6"/>
        <v>-1.7928717424591769</v>
      </c>
      <c r="E71" s="22"/>
      <c r="G71" s="15"/>
      <c r="U71" s="3">
        <v>70</v>
      </c>
      <c r="V71" s="3">
        <v>-3.9895368311518117E-2</v>
      </c>
      <c r="W71" s="3">
        <v>-1.3287784800755374E-2</v>
      </c>
      <c r="X71" s="3">
        <v>116.05716907790854</v>
      </c>
      <c r="Y71" s="3">
        <v>4.506029724838726E-4</v>
      </c>
    </row>
    <row r="72" spans="1:25" x14ac:dyDescent="0.3">
      <c r="A72" s="1">
        <v>71</v>
      </c>
      <c r="B72" s="1">
        <v>104.43063130558585</v>
      </c>
      <c r="C72" s="1">
        <f t="shared" si="5"/>
        <v>1.4305464901553933</v>
      </c>
      <c r="D72" s="1">
        <f t="shared" si="6"/>
        <v>1.3636978765635985</v>
      </c>
      <c r="E72" s="22"/>
      <c r="G72" s="15"/>
      <c r="U72" s="3">
        <v>71</v>
      </c>
      <c r="V72" s="3">
        <v>2.7416236314977412E-2</v>
      </c>
      <c r="W72" s="3">
        <v>5.910289952258019E-4</v>
      </c>
      <c r="X72" s="3">
        <v>116.35386973396587</v>
      </c>
      <c r="Y72" s="3">
        <v>5.5670354689042831E-4</v>
      </c>
    </row>
    <row r="73" spans="1:25" x14ac:dyDescent="0.3">
      <c r="A73" s="1">
        <v>72</v>
      </c>
      <c r="B73" s="1">
        <v>105.86117779574124</v>
      </c>
      <c r="C73" s="1">
        <f t="shared" si="5"/>
        <v>-1.282919583900366</v>
      </c>
      <c r="D73" s="1">
        <f t="shared" si="6"/>
        <v>-1.3497681974921607</v>
      </c>
      <c r="E73" s="22"/>
      <c r="G73" s="15"/>
      <c r="U73" s="3">
        <v>72</v>
      </c>
      <c r="V73" s="3">
        <v>-1.5874350348779029E-2</v>
      </c>
      <c r="W73" s="3">
        <v>-4.3732699784428536E-2</v>
      </c>
      <c r="X73" s="3">
        <v>116.45377853535186</v>
      </c>
      <c r="Y73" s="3">
        <v>7.1354351804887872E-4</v>
      </c>
    </row>
    <row r="74" spans="1:25" x14ac:dyDescent="0.3">
      <c r="A74" s="1">
        <v>73</v>
      </c>
      <c r="B74" s="1">
        <v>104.57825821184088</v>
      </c>
      <c r="C74" s="1">
        <f t="shared" si="5"/>
        <v>-1.4734905562363565</v>
      </c>
      <c r="D74" s="1">
        <f t="shared" si="6"/>
        <v>-1.5403391698281512</v>
      </c>
      <c r="E74" s="22"/>
      <c r="G74" s="15"/>
      <c r="U74" s="3">
        <v>73</v>
      </c>
      <c r="V74" s="3">
        <v>4.2192644825376859E-2</v>
      </c>
      <c r="W74" s="3">
        <v>1.601324587277651E-2</v>
      </c>
      <c r="X74" s="3">
        <v>117.16270753864018</v>
      </c>
      <c r="Y74" s="3">
        <v>8.0126929115906134E-4</v>
      </c>
    </row>
    <row r="75" spans="1:25" x14ac:dyDescent="0.3">
      <c r="A75" s="1">
        <v>74</v>
      </c>
      <c r="B75" s="1">
        <v>103.10476765560452</v>
      </c>
      <c r="C75" s="1">
        <f t="shared" si="5"/>
        <v>1.4338229448185302</v>
      </c>
      <c r="D75" s="1">
        <f t="shared" si="6"/>
        <v>1.3669743312267355</v>
      </c>
      <c r="E75" s="22"/>
      <c r="G75" s="15"/>
      <c r="U75" s="3">
        <v>74</v>
      </c>
      <c r="V75" s="3">
        <v>-4.7320173755574957E-2</v>
      </c>
      <c r="W75" s="3">
        <v>-3.9189941477244264E-2</v>
      </c>
      <c r="X75" s="3">
        <v>118.05837712434843</v>
      </c>
      <c r="Y75" s="3">
        <v>8.6391187086634592E-4</v>
      </c>
    </row>
    <row r="76" spans="1:25" x14ac:dyDescent="0.3">
      <c r="A76" s="1">
        <v>75</v>
      </c>
      <c r="B76" s="1">
        <v>104.53859060042305</v>
      </c>
      <c r="C76" s="1">
        <f t="shared" si="5"/>
        <v>-1.1427482604631223</v>
      </c>
      <c r="D76" s="1">
        <f t="shared" si="6"/>
        <v>-1.209596874054917</v>
      </c>
      <c r="E76" s="22"/>
      <c r="G76" s="15"/>
      <c r="U76" s="3">
        <v>75</v>
      </c>
      <c r="V76" s="3">
        <v>-1.7851928105280951E-3</v>
      </c>
      <c r="W76" s="3">
        <v>9.5102334422559279E-3</v>
      </c>
      <c r="X76" s="3">
        <v>118.05965756638618</v>
      </c>
      <c r="Y76" s="3">
        <v>1.1156932561443636E-3</v>
      </c>
    </row>
    <row r="77" spans="1:25" x14ac:dyDescent="0.3">
      <c r="A77" s="1">
        <v>76</v>
      </c>
      <c r="B77" s="1">
        <v>103.39584233995993</v>
      </c>
      <c r="C77" s="1">
        <f t="shared" si="5"/>
        <v>2.7701207727659494</v>
      </c>
      <c r="D77" s="1">
        <f t="shared" si="6"/>
        <v>2.7032721591741549</v>
      </c>
      <c r="E77" s="22"/>
      <c r="G77" s="15"/>
      <c r="U77" s="3">
        <v>76</v>
      </c>
      <c r="V77" s="3">
        <v>7.7923298548799674E-2</v>
      </c>
      <c r="W77" s="3">
        <v>9.78218108729971E-2</v>
      </c>
      <c r="X77" s="3">
        <v>120.51022962497284</v>
      </c>
      <c r="Y77" s="3">
        <v>8.7443443932130676E-4</v>
      </c>
    </row>
    <row r="78" spans="1:25" x14ac:dyDescent="0.3">
      <c r="A78" s="1">
        <v>77</v>
      </c>
      <c r="B78" s="1">
        <v>106.16596311272588</v>
      </c>
      <c r="C78" s="1">
        <f t="shared" si="5"/>
        <v>-3.5920493246521801E-2</v>
      </c>
      <c r="D78" s="1">
        <f t="shared" si="6"/>
        <v>-0.10276910683831643</v>
      </c>
      <c r="E78" s="22"/>
      <c r="G78" s="15"/>
      <c r="U78" s="3">
        <v>77</v>
      </c>
      <c r="V78" s="3">
        <v>-0.12967492044360299</v>
      </c>
      <c r="W78" s="3">
        <v>-4.0932892675435172E-2</v>
      </c>
      <c r="X78" s="3">
        <v>127.32728292992751</v>
      </c>
      <c r="Y78" s="3">
        <v>2.7297682323554969E-4</v>
      </c>
    </row>
    <row r="79" spans="1:25" x14ac:dyDescent="0.3">
      <c r="A79" s="1">
        <v>78</v>
      </c>
      <c r="B79" s="1">
        <v>106.13004261947935</v>
      </c>
      <c r="C79" s="1">
        <f t="shared" si="5"/>
        <v>-2.7632859200821258</v>
      </c>
      <c r="D79" s="1">
        <f t="shared" si="6"/>
        <v>-2.8301345336739203</v>
      </c>
      <c r="E79" s="22"/>
      <c r="G79" s="15"/>
      <c r="U79" s="3">
        <v>78</v>
      </c>
      <c r="V79" s="3">
        <v>9.94468053766282E-2</v>
      </c>
      <c r="W79" s="3">
        <v>4.3037513760528105E-2</v>
      </c>
      <c r="X79" s="3">
        <v>131.35470441996566</v>
      </c>
      <c r="Y79" s="3">
        <v>1.5028158176560067E-4</v>
      </c>
    </row>
    <row r="80" spans="1:25" x14ac:dyDescent="0.3">
      <c r="A80" s="1">
        <v>79</v>
      </c>
      <c r="B80" s="1">
        <v>103.36675669939723</v>
      </c>
      <c r="C80" s="1">
        <f t="shared" si="5"/>
        <v>0.53031726565677673</v>
      </c>
      <c r="D80" s="1">
        <f t="shared" si="6"/>
        <v>0.46346865206498211</v>
      </c>
      <c r="E80" s="22"/>
      <c r="G80" s="15"/>
      <c r="U80" s="3">
        <v>79</v>
      </c>
      <c r="V80" s="3">
        <v>-8.9371708700444183E-2</v>
      </c>
      <c r="W80" s="3">
        <v>-8.1008656840791879E-2</v>
      </c>
      <c r="X80" s="3">
        <v>134.62220087969754</v>
      </c>
      <c r="Y80" s="3">
        <v>9.7068951278354469E-5</v>
      </c>
    </row>
    <row r="81" spans="1:25" x14ac:dyDescent="0.3">
      <c r="A81" s="1">
        <v>80</v>
      </c>
      <c r="B81" s="1">
        <v>103.89707396505401</v>
      </c>
      <c r="C81" s="1">
        <f t="shared" si="5"/>
        <v>0.68836470745736733</v>
      </c>
      <c r="D81" s="1">
        <f t="shared" si="6"/>
        <v>0.62151609386557272</v>
      </c>
      <c r="E81" s="22"/>
      <c r="G81" s="15"/>
      <c r="U81" s="3">
        <v>80</v>
      </c>
      <c r="V81" s="3">
        <v>5.14453931663401E-2</v>
      </c>
      <c r="W81" s="3">
        <v>-1.5499725752509382E-2</v>
      </c>
      <c r="X81" s="3">
        <v>135.70984433355625</v>
      </c>
      <c r="Y81" s="3">
        <v>1.0162212182961745E-4</v>
      </c>
    </row>
    <row r="82" spans="1:25" x14ac:dyDescent="0.3">
      <c r="A82" s="1">
        <v>81</v>
      </c>
      <c r="B82" s="1">
        <v>104.58543867251137</v>
      </c>
      <c r="C82" s="1">
        <f t="shared" si="5"/>
        <v>1.2717509889625944</v>
      </c>
      <c r="D82" s="1">
        <f t="shared" si="6"/>
        <v>1.2049023753707997</v>
      </c>
      <c r="E82" s="22"/>
      <c r="G82" s="15"/>
      <c r="U82" s="3">
        <v>81</v>
      </c>
      <c r="V82" s="3">
        <v>-2.3052853431498939E-2</v>
      </c>
      <c r="W82" s="3">
        <v>-2.0174072493980573E-2</v>
      </c>
      <c r="X82" s="3">
        <v>135.92924127477656</v>
      </c>
      <c r="Y82" s="3">
        <v>1.2857342055257325E-4</v>
      </c>
    </row>
    <row r="83" spans="1:25" x14ac:dyDescent="0.3">
      <c r="A83" s="1">
        <v>82</v>
      </c>
      <c r="B83" s="1">
        <v>105.85718966147397</v>
      </c>
      <c r="C83" s="1">
        <f t="shared" si="5"/>
        <v>-0.76046035246690735</v>
      </c>
      <c r="D83" s="1">
        <f t="shared" si="6"/>
        <v>-0.82730896605870197</v>
      </c>
      <c r="E83" s="22"/>
      <c r="G83" s="15"/>
      <c r="U83" s="3">
        <v>82</v>
      </c>
      <c r="V83" s="3">
        <v>3.6604231890898072E-2</v>
      </c>
      <c r="W83" s="3">
        <v>-4.299362873177736E-3</v>
      </c>
      <c r="X83" s="3">
        <v>136.4849414657408</v>
      </c>
      <c r="Y83" s="3">
        <v>1.5059758062321868E-4</v>
      </c>
    </row>
    <row r="84" spans="1:25" x14ac:dyDescent="0.3">
      <c r="A84" s="1">
        <v>83</v>
      </c>
      <c r="B84" s="1">
        <v>105.09672930900706</v>
      </c>
      <c r="C84" s="1">
        <f t="shared" si="5"/>
        <v>-1.3389626474236138</v>
      </c>
      <c r="D84" s="1">
        <f t="shared" si="6"/>
        <v>-1.4058112610154085</v>
      </c>
      <c r="E84" s="22"/>
      <c r="G84" s="15"/>
      <c r="U84" s="3">
        <v>83</v>
      </c>
      <c r="V84" s="3">
        <v>-3.4555905110536474E-2</v>
      </c>
      <c r="W84" s="3">
        <v>-8.1401141867665869E-3</v>
      </c>
      <c r="X84" s="3">
        <v>136.98248201162127</v>
      </c>
      <c r="Y84" s="3">
        <v>1.7810984041808649E-4</v>
      </c>
    </row>
    <row r="85" spans="1:25" x14ac:dyDescent="0.3">
      <c r="A85" s="1">
        <v>84</v>
      </c>
      <c r="B85" s="1">
        <v>103.75776666158345</v>
      </c>
      <c r="C85" s="1">
        <f t="shared" si="5"/>
        <v>2.0734546524181496</v>
      </c>
      <c r="D85" s="1">
        <f t="shared" si="6"/>
        <v>2.0066060388263551</v>
      </c>
      <c r="E85" s="22"/>
      <c r="G85" s="15"/>
      <c r="U85" s="3">
        <v>84</v>
      </c>
      <c r="V85" s="3">
        <v>-1.9422684157696372E-2</v>
      </c>
      <c r="W85" s="3">
        <v>-1.0245716618840779E-4</v>
      </c>
      <c r="X85" s="3">
        <v>137.14039495185108</v>
      </c>
      <c r="Y85" s="3">
        <v>2.2560912401850598E-4</v>
      </c>
    </row>
    <row r="86" spans="1:25" x14ac:dyDescent="0.3">
      <c r="A86" s="1">
        <v>85</v>
      </c>
      <c r="B86" s="1">
        <v>105.8312213140016</v>
      </c>
      <c r="C86" s="1">
        <f t="shared" si="5"/>
        <v>-1.3702583601116203</v>
      </c>
      <c r="D86" s="1">
        <f t="shared" si="6"/>
        <v>-1.437106973703415</v>
      </c>
      <c r="E86" s="22"/>
      <c r="G86" s="15"/>
      <c r="U86" s="3">
        <v>85</v>
      </c>
      <c r="V86" s="3">
        <v>2.1596939065397875E-3</v>
      </c>
      <c r="W86" s="3">
        <v>9.0247994619012655E-3</v>
      </c>
      <c r="X86" s="3">
        <v>137.14235654220161</v>
      </c>
      <c r="Y86" s="3">
        <v>2.9375578789031596E-4</v>
      </c>
    </row>
    <row r="87" spans="1:25" x14ac:dyDescent="0.3">
      <c r="A87" s="1">
        <v>86</v>
      </c>
      <c r="B87" s="1">
        <v>104.46096295388998</v>
      </c>
      <c r="C87" s="1">
        <f t="shared" si="5"/>
        <v>1.1362908480805345</v>
      </c>
      <c r="D87" s="1">
        <f t="shared" si="6"/>
        <v>1.0694422344887398</v>
      </c>
      <c r="E87" s="22"/>
      <c r="G87" s="15"/>
      <c r="U87" s="3">
        <v>86</v>
      </c>
      <c r="V87" s="3">
        <v>-4.5607198247818673E-3</v>
      </c>
      <c r="W87" s="3">
        <v>8.0222807764063885E-3</v>
      </c>
      <c r="X87" s="3">
        <v>137.1511452467962</v>
      </c>
      <c r="Y87" s="3">
        <v>3.7978342038885867E-4</v>
      </c>
    </row>
    <row r="88" spans="1:25" x14ac:dyDescent="0.3">
      <c r="A88" s="1">
        <v>87</v>
      </c>
      <c r="B88" s="1">
        <v>105.59725380197051</v>
      </c>
      <c r="C88" s="1">
        <f t="shared" si="5"/>
        <v>0.15725049706816208</v>
      </c>
      <c r="D88" s="1">
        <f t="shared" si="6"/>
        <v>9.0401883476367448E-2</v>
      </c>
      <c r="E88" s="22"/>
      <c r="G88" s="15"/>
      <c r="U88" s="3">
        <v>87</v>
      </c>
      <c r="V88" s="3">
        <v>-1.702681386195621E-2</v>
      </c>
      <c r="W88" s="3">
        <v>-2.3281804390818148E-2</v>
      </c>
      <c r="X88" s="3">
        <v>137.27421989403055</v>
      </c>
      <c r="Y88" s="3">
        <v>4.7721683674527591E-4</v>
      </c>
    </row>
    <row r="89" spans="1:25" x14ac:dyDescent="0.3">
      <c r="A89" s="1">
        <v>88</v>
      </c>
      <c r="B89" s="1">
        <v>105.75450429903867</v>
      </c>
      <c r="C89" s="1">
        <f t="shared" si="5"/>
        <v>0.10025701158156153</v>
      </c>
      <c r="D89" s="1">
        <f t="shared" si="6"/>
        <v>3.34083979897669E-2</v>
      </c>
      <c r="E89" s="22"/>
      <c r="G89" s="15"/>
      <c r="U89" s="3">
        <v>88</v>
      </c>
      <c r="V89" s="3">
        <v>7.3341819424776369E-2</v>
      </c>
      <c r="W89" s="3">
        <v>8.2003135937628813E-2</v>
      </c>
      <c r="X89" s="3">
        <v>139.56856417775478</v>
      </c>
      <c r="Y89" s="3">
        <v>3.869189780379508E-4</v>
      </c>
    </row>
    <row r="90" spans="1:25" x14ac:dyDescent="0.3">
      <c r="A90" s="1">
        <v>89</v>
      </c>
      <c r="B90" s="1">
        <v>105.85476131062023</v>
      </c>
      <c r="C90" s="1">
        <f t="shared" si="5"/>
        <v>0.70945134211797267</v>
      </c>
      <c r="D90" s="1">
        <f t="shared" si="6"/>
        <v>0.64260272852617806</v>
      </c>
      <c r="E90" s="22"/>
      <c r="G90" s="15"/>
      <c r="U90" s="3">
        <v>89</v>
      </c>
      <c r="V90" s="3">
        <v>-5.6531153906833657E-2</v>
      </c>
      <c r="W90" s="3">
        <v>-2.5011598065207793E-2</v>
      </c>
      <c r="X90" s="3">
        <v>140.93816525781224</v>
      </c>
      <c r="Y90" s="3">
        <v>3.7789836805188649E-4</v>
      </c>
    </row>
    <row r="91" spans="1:25" x14ac:dyDescent="0.3">
      <c r="A91" s="1">
        <v>90</v>
      </c>
      <c r="B91" s="1">
        <v>106.56421265273821</v>
      </c>
      <c r="C91" s="1">
        <f t="shared" si="5"/>
        <v>-0.20620063878595829</v>
      </c>
      <c r="D91" s="1">
        <f t="shared" si="6"/>
        <v>-0.2730492523777529</v>
      </c>
      <c r="E91" s="22"/>
      <c r="G91" s="15"/>
      <c r="U91" s="3">
        <v>90</v>
      </c>
      <c r="V91" s="3">
        <v>-4.3856905946086801E-2</v>
      </c>
      <c r="W91" s="3">
        <v>-6.6445220439121669E-2</v>
      </c>
      <c r="X91" s="3">
        <v>141.76642657119285</v>
      </c>
      <c r="Y91" s="3">
        <v>4.1125478927798992E-4</v>
      </c>
    </row>
    <row r="92" spans="1:25" x14ac:dyDescent="0.3">
      <c r="A92" s="1">
        <v>91</v>
      </c>
      <c r="B92" s="1">
        <v>106.35801201395225</v>
      </c>
      <c r="C92" s="1">
        <f t="shared" si="5"/>
        <v>-1.296020855079405</v>
      </c>
      <c r="D92" s="1">
        <f t="shared" si="6"/>
        <v>-1.3628694686711997</v>
      </c>
      <c r="E92" s="22"/>
      <c r="G92" s="15"/>
      <c r="U92" s="3">
        <v>91</v>
      </c>
      <c r="V92" s="3">
        <v>3.6327815933065541E-2</v>
      </c>
      <c r="W92" s="3">
        <v>-1.4983705504038063E-2</v>
      </c>
      <c r="X92" s="3">
        <v>142.33744868288417</v>
      </c>
      <c r="Y92" s="3">
        <v>4.7028144905867367E-4</v>
      </c>
    </row>
    <row r="93" spans="1:25" x14ac:dyDescent="0.3">
      <c r="A93" s="1">
        <v>92</v>
      </c>
      <c r="B93" s="1">
        <v>105.06199115887284</v>
      </c>
      <c r="C93" s="1">
        <f t="shared" si="5"/>
        <v>-0.22330254978442099</v>
      </c>
      <c r="D93" s="1">
        <f t="shared" si="6"/>
        <v>-0.2901511633762156</v>
      </c>
      <c r="E93" s="22"/>
      <c r="G93" s="15"/>
      <c r="U93" s="3">
        <v>92</v>
      </c>
      <c r="V93" s="3">
        <v>-2.1709929827245109E-2</v>
      </c>
      <c r="W93" s="3">
        <v>-2.9029312188075241E-2</v>
      </c>
      <c r="X93" s="3">
        <v>142.54236860297254</v>
      </c>
      <c r="Y93" s="3">
        <v>5.7626156937831544E-4</v>
      </c>
    </row>
    <row r="94" spans="1:25" x14ac:dyDescent="0.3">
      <c r="A94" s="1">
        <v>93</v>
      </c>
      <c r="B94" s="1">
        <v>104.83868860908842</v>
      </c>
      <c r="C94" s="1">
        <f t="shared" si="5"/>
        <v>-3.7318841350497678E-2</v>
      </c>
      <c r="D94" s="1">
        <f t="shared" si="6"/>
        <v>-0.10416745494229231</v>
      </c>
      <c r="E94" s="22"/>
      <c r="G94" s="15"/>
      <c r="U94" s="3">
        <v>93</v>
      </c>
      <c r="V94" s="3">
        <v>-1.8223113484732995E-3</v>
      </c>
      <c r="W94" s="3">
        <v>-3.0898465335445786E-2</v>
      </c>
      <c r="X94" s="3">
        <v>142.54381942995192</v>
      </c>
      <c r="Y94" s="3">
        <v>7.3124732135924908E-4</v>
      </c>
    </row>
    <row r="95" spans="1:25" x14ac:dyDescent="0.3">
      <c r="A95" s="1">
        <v>94</v>
      </c>
      <c r="B95" s="1">
        <v>104.80136976773792</v>
      </c>
      <c r="C95" s="1">
        <f t="shared" si="5"/>
        <v>0.35787024899036624</v>
      </c>
      <c r="D95" s="1">
        <f t="shared" si="6"/>
        <v>0.29102163539857162</v>
      </c>
      <c r="E95" s="22"/>
      <c r="G95" s="15"/>
      <c r="U95" s="3">
        <v>94</v>
      </c>
      <c r="V95" s="3">
        <v>6.9095575290845465E-2</v>
      </c>
      <c r="W95" s="3">
        <v>5.1048856588650111E-2</v>
      </c>
      <c r="X95" s="3">
        <v>144.6397857374204</v>
      </c>
      <c r="Y95" s="3">
        <v>6.1985739773748739E-4</v>
      </c>
    </row>
    <row r="96" spans="1:25" x14ac:dyDescent="0.3">
      <c r="A96" s="1">
        <v>95</v>
      </c>
      <c r="B96" s="1">
        <v>105.15924001672829</v>
      </c>
      <c r="C96" s="1">
        <f t="shared" si="5"/>
        <v>2.1836183350387728</v>
      </c>
      <c r="D96" s="1">
        <f t="shared" si="6"/>
        <v>2.1167697214469783</v>
      </c>
      <c r="E96" s="22"/>
      <c r="G96" s="15"/>
      <c r="U96" s="3">
        <v>95</v>
      </c>
      <c r="V96" s="3">
        <v>-9.1217203329729532E-2</v>
      </c>
      <c r="W96" s="3">
        <v>-4.2630925666165748E-2</v>
      </c>
      <c r="X96" s="3">
        <v>148.31058826643297</v>
      </c>
      <c r="Y96" s="3">
        <v>3.8654358863439485E-4</v>
      </c>
    </row>
    <row r="97" spans="1:25" x14ac:dyDescent="0.3">
      <c r="A97" s="1">
        <v>96</v>
      </c>
      <c r="B97" s="1">
        <v>107.34285835176706</v>
      </c>
      <c r="C97" s="1">
        <f t="shared" si="5"/>
        <v>-3.0446312848653179</v>
      </c>
      <c r="D97" s="1">
        <f t="shared" si="6"/>
        <v>-3.1114798984571124</v>
      </c>
      <c r="E97" s="22"/>
      <c r="G97" s="15"/>
      <c r="U97" s="3">
        <v>96</v>
      </c>
      <c r="V97" s="3">
        <v>9.508136053673584E-2</v>
      </c>
      <c r="W97" s="3">
        <v>2.8424481672507183E-2</v>
      </c>
      <c r="X97" s="3">
        <v>152.31863171703094</v>
      </c>
      <c r="Y97" s="3">
        <v>2.2355493341651462E-4</v>
      </c>
    </row>
    <row r="98" spans="1:25" x14ac:dyDescent="0.3">
      <c r="A98" s="1">
        <v>97</v>
      </c>
      <c r="B98" s="1">
        <v>104.29822706690175</v>
      </c>
      <c r="C98" s="1">
        <f t="shared" si="5"/>
        <v>-0.56083763411152177</v>
      </c>
      <c r="D98" s="1">
        <f t="shared" si="6"/>
        <v>-0.62768624770331638</v>
      </c>
      <c r="E98" s="22"/>
      <c r="G98" s="15"/>
      <c r="U98" s="3">
        <v>97</v>
      </c>
      <c r="V98" s="3">
        <v>-8.2259728782877919E-2</v>
      </c>
      <c r="W98" s="3">
        <v>2.4416523940422985E-2</v>
      </c>
      <c r="X98" s="3">
        <v>155.33344806102082</v>
      </c>
      <c r="Y98" s="3">
        <v>1.5673933612057986E-4</v>
      </c>
    </row>
    <row r="99" spans="1:25" x14ac:dyDescent="0.3">
      <c r="A99" s="1">
        <v>98</v>
      </c>
      <c r="B99" s="1">
        <v>103.73738943279022</v>
      </c>
      <c r="C99" s="1">
        <f t="shared" si="5"/>
        <v>0.88572051026858389</v>
      </c>
      <c r="D99" s="1">
        <f t="shared" si="6"/>
        <v>0.81887189667678928</v>
      </c>
      <c r="E99" s="22"/>
      <c r="G99" s="15"/>
      <c r="U99" s="3">
        <v>98</v>
      </c>
      <c r="V99" s="3">
        <v>4.646200637163958E-2</v>
      </c>
      <c r="W99" s="3">
        <v>-1.6400263142129227E-2</v>
      </c>
      <c r="X99" s="3">
        <v>156.30002748653828</v>
      </c>
      <c r="Y99" s="3">
        <v>1.6622622223763937E-4</v>
      </c>
    </row>
    <row r="100" spans="1:25" x14ac:dyDescent="0.3">
      <c r="A100" s="1">
        <v>99</v>
      </c>
      <c r="B100" s="1">
        <v>104.62310994305881</v>
      </c>
      <c r="C100" s="1">
        <f t="shared" si="5"/>
        <v>4.7823135799990268</v>
      </c>
      <c r="D100" s="1">
        <f t="shared" si="6"/>
        <v>4.7154649664072323</v>
      </c>
      <c r="E100" s="22"/>
      <c r="G100" s="15"/>
      <c r="U100" s="3">
        <v>99</v>
      </c>
      <c r="V100" s="3">
        <v>-1.1008615436672363E-2</v>
      </c>
      <c r="W100" s="3">
        <v>-2.3248983729957696E-2</v>
      </c>
      <c r="X100" s="3">
        <v>156.35456220681488</v>
      </c>
      <c r="Y100" s="3">
        <v>2.1132457052698943E-4</v>
      </c>
    </row>
    <row r="101" spans="1:25" x14ac:dyDescent="0.3">
      <c r="A101" s="1">
        <v>100</v>
      </c>
      <c r="B101" s="1">
        <v>109.40542352305783</v>
      </c>
      <c r="C101" s="1">
        <f t="shared" si="5"/>
        <v>0.4154560429014964</v>
      </c>
      <c r="D101" s="1">
        <f t="shared" si="6"/>
        <v>0.34860742930970179</v>
      </c>
      <c r="E101" s="22"/>
      <c r="U101" s="3">
        <v>100</v>
      </c>
      <c r="V101" s="3">
        <v>6.7353105957585618E-2</v>
      </c>
      <c r="W101" s="3">
        <v>6.186968311025632E-2</v>
      </c>
      <c r="X101" s="3">
        <v>158.40619609099153</v>
      </c>
      <c r="Y101" s="3">
        <v>1.8016372366861467E-4</v>
      </c>
    </row>
    <row r="102" spans="1:25" x14ac:dyDescent="0.3">
      <c r="A102" s="1">
        <v>101</v>
      </c>
      <c r="B102" s="1">
        <v>109.82087956595933</v>
      </c>
      <c r="C102" s="1">
        <f t="shared" si="5"/>
        <v>0.56253384173032828</v>
      </c>
      <c r="D102" s="1">
        <f t="shared" si="6"/>
        <v>0.49568522813853366</v>
      </c>
      <c r="E102" s="22"/>
    </row>
    <row r="103" spans="1:25" x14ac:dyDescent="0.3">
      <c r="A103" s="1">
        <v>102</v>
      </c>
      <c r="B103" s="1">
        <v>110.38341340768966</v>
      </c>
      <c r="C103" s="1">
        <f t="shared" si="5"/>
        <v>1.0449775800225325</v>
      </c>
      <c r="D103" s="1">
        <f t="shared" si="6"/>
        <v>0.97812896643073788</v>
      </c>
      <c r="E103" s="22"/>
    </row>
    <row r="104" spans="1:25" x14ac:dyDescent="0.3">
      <c r="A104" s="1">
        <v>103</v>
      </c>
      <c r="B104" s="1">
        <v>111.42839098771219</v>
      </c>
      <c r="C104" s="1">
        <f t="shared" si="5"/>
        <v>-3.4143999982916284</v>
      </c>
      <c r="D104" s="1">
        <f t="shared" si="6"/>
        <v>-3.4812486118834229</v>
      </c>
      <c r="E104" s="22"/>
    </row>
    <row r="105" spans="1:25" x14ac:dyDescent="0.3">
      <c r="A105" s="1">
        <v>104</v>
      </c>
      <c r="B105" s="1">
        <v>108.01399098942056</v>
      </c>
      <c r="C105" s="1">
        <f t="shared" si="5"/>
        <v>1.008490926324157</v>
      </c>
      <c r="D105" s="1">
        <f t="shared" si="6"/>
        <v>0.94164231273236243</v>
      </c>
      <c r="E105" s="22"/>
    </row>
    <row r="106" spans="1:25" x14ac:dyDescent="0.3">
      <c r="A106" s="1">
        <v>105</v>
      </c>
      <c r="B106" s="1">
        <v>109.02248191574472</v>
      </c>
      <c r="C106" s="1">
        <f t="shared" si="5"/>
        <v>0.70640908234054223</v>
      </c>
      <c r="D106" s="1">
        <f t="shared" si="6"/>
        <v>0.63956046874874761</v>
      </c>
      <c r="E106" s="22"/>
    </row>
    <row r="107" spans="1:25" x14ac:dyDescent="0.3">
      <c r="A107" s="1">
        <v>106</v>
      </c>
      <c r="B107" s="1">
        <v>109.72889099808526</v>
      </c>
      <c r="C107" s="1">
        <f t="shared" si="5"/>
        <v>-5.5456439440604299E-2</v>
      </c>
      <c r="D107" s="1">
        <f t="shared" si="6"/>
        <v>-0.12230505303239893</v>
      </c>
      <c r="E107" s="22"/>
    </row>
    <row r="108" spans="1:25" x14ac:dyDescent="0.3">
      <c r="A108" s="1">
        <v>107</v>
      </c>
      <c r="B108" s="1">
        <v>109.67343455864466</v>
      </c>
      <c r="C108" s="1">
        <f t="shared" si="5"/>
        <v>0.59921376305283047</v>
      </c>
      <c r="D108" s="1">
        <f t="shared" si="6"/>
        <v>0.53236514946103586</v>
      </c>
      <c r="E108" s="22"/>
    </row>
    <row r="109" spans="1:25" x14ac:dyDescent="0.3">
      <c r="A109" s="1">
        <v>108</v>
      </c>
      <c r="B109" s="1">
        <v>110.27264832169749</v>
      </c>
      <c r="C109" s="1">
        <f t="shared" si="5"/>
        <v>0.80610107033862732</v>
      </c>
      <c r="D109" s="1">
        <f t="shared" si="6"/>
        <v>0.73925245674683271</v>
      </c>
      <c r="E109" s="22"/>
    </row>
    <row r="110" spans="1:25" x14ac:dyDescent="0.3">
      <c r="A110" s="1">
        <v>109</v>
      </c>
      <c r="B110" s="1">
        <v>111.07874939203612</v>
      </c>
      <c r="C110" s="1">
        <f t="shared" si="5"/>
        <v>-0.10038320397143252</v>
      </c>
      <c r="D110" s="1">
        <f t="shared" si="6"/>
        <v>-0.16723181756322714</v>
      </c>
      <c r="E110" s="22"/>
    </row>
    <row r="111" spans="1:25" x14ac:dyDescent="0.3">
      <c r="A111" s="1">
        <v>110</v>
      </c>
      <c r="B111" s="1">
        <v>110.97836618806468</v>
      </c>
      <c r="C111" s="1">
        <f t="shared" si="5"/>
        <v>-2.3026518647384364</v>
      </c>
      <c r="D111" s="1">
        <f t="shared" si="6"/>
        <v>-2.3695004783302309</v>
      </c>
      <c r="E111" s="22"/>
    </row>
    <row r="112" spans="1:25" x14ac:dyDescent="0.3">
      <c r="A112" s="1">
        <v>111</v>
      </c>
      <c r="B112" s="1">
        <v>108.67571432332625</v>
      </c>
      <c r="C112" s="1">
        <f t="shared" si="5"/>
        <v>1.7335048596578417</v>
      </c>
      <c r="D112" s="1">
        <f t="shared" si="6"/>
        <v>1.666656246066047</v>
      </c>
      <c r="E112" s="22"/>
    </row>
    <row r="113" spans="1:5" x14ac:dyDescent="0.3">
      <c r="A113" s="1">
        <v>112</v>
      </c>
      <c r="B113" s="1">
        <v>110.40921918298409</v>
      </c>
      <c r="C113" s="1">
        <f t="shared" si="5"/>
        <v>-0.69189809437375516</v>
      </c>
      <c r="D113" s="1">
        <f t="shared" si="6"/>
        <v>-0.75874670796554977</v>
      </c>
      <c r="E113" s="22"/>
    </row>
    <row r="114" spans="1:5" x14ac:dyDescent="0.3">
      <c r="A114" s="1">
        <v>113</v>
      </c>
      <c r="B114" s="1">
        <v>109.71732108861033</v>
      </c>
      <c r="C114" s="1">
        <f t="shared" si="5"/>
        <v>0.95096652330539655</v>
      </c>
      <c r="D114" s="1">
        <f t="shared" si="6"/>
        <v>0.88411790971360193</v>
      </c>
      <c r="E114" s="22"/>
    </row>
    <row r="115" spans="1:5" x14ac:dyDescent="0.3">
      <c r="A115" s="1">
        <v>114</v>
      </c>
      <c r="B115" s="1">
        <v>110.66828761191573</v>
      </c>
      <c r="C115" s="1">
        <f t="shared" si="5"/>
        <v>-0.50118842409574427</v>
      </c>
      <c r="D115" s="1">
        <f t="shared" si="6"/>
        <v>-0.56803703768753888</v>
      </c>
      <c r="E115" s="22"/>
    </row>
    <row r="116" spans="1:5" x14ac:dyDescent="0.3">
      <c r="A116" s="1">
        <v>115</v>
      </c>
      <c r="B116" s="1">
        <v>110.16709918781999</v>
      </c>
      <c r="C116" s="1">
        <f t="shared" si="5"/>
        <v>-0.48727429202699568</v>
      </c>
      <c r="D116" s="1">
        <f t="shared" si="6"/>
        <v>-0.5541229056187903</v>
      </c>
      <c r="E116" s="22"/>
    </row>
    <row r="117" spans="1:5" x14ac:dyDescent="0.3">
      <c r="A117" s="1">
        <v>116</v>
      </c>
      <c r="B117" s="1">
        <v>109.67982489579299</v>
      </c>
      <c r="C117" s="1">
        <f t="shared" si="5"/>
        <v>-1.614239408809226E-2</v>
      </c>
      <c r="D117" s="1">
        <f t="shared" si="6"/>
        <v>-8.2991007679886888E-2</v>
      </c>
      <c r="E117" s="22"/>
    </row>
    <row r="118" spans="1:5" x14ac:dyDescent="0.3">
      <c r="A118" s="1">
        <v>117</v>
      </c>
      <c r="B118" s="1">
        <v>109.6636825017049</v>
      </c>
      <c r="C118" s="1">
        <f t="shared" si="5"/>
        <v>0.18528339751355816</v>
      </c>
      <c r="D118" s="1">
        <f t="shared" si="6"/>
        <v>0.11843478392176353</v>
      </c>
      <c r="E118" s="22"/>
    </row>
    <row r="119" spans="1:5" x14ac:dyDescent="0.3">
      <c r="A119" s="1">
        <v>118</v>
      </c>
      <c r="B119" s="1">
        <v>109.84896589921846</v>
      </c>
      <c r="C119" s="1">
        <f t="shared" si="5"/>
        <v>-0.69084421738807578</v>
      </c>
      <c r="D119" s="1">
        <f t="shared" si="6"/>
        <v>-0.75769283097987039</v>
      </c>
      <c r="E119" s="22"/>
    </row>
    <row r="120" spans="1:5" x14ac:dyDescent="0.3">
      <c r="A120" s="1">
        <v>119</v>
      </c>
      <c r="B120" s="1">
        <v>109.15812168183038</v>
      </c>
      <c r="C120" s="1">
        <f t="shared" si="5"/>
        <v>1.3842554835719056</v>
      </c>
      <c r="D120" s="1">
        <f t="shared" si="6"/>
        <v>1.3174068699801109</v>
      </c>
      <c r="E120" s="22"/>
    </row>
    <row r="121" spans="1:5" x14ac:dyDescent="0.3">
      <c r="A121" s="1">
        <v>120</v>
      </c>
      <c r="B121" s="1">
        <v>110.54237716540229</v>
      </c>
      <c r="C121" s="1">
        <f t="shared" si="5"/>
        <v>-3.0751380108995363</v>
      </c>
      <c r="D121" s="1">
        <f t="shared" si="6"/>
        <v>-3.1419866244913308</v>
      </c>
      <c r="E121" s="22"/>
    </row>
    <row r="122" spans="1:5" x14ac:dyDescent="0.3">
      <c r="A122" s="1">
        <v>121</v>
      </c>
      <c r="B122" s="1">
        <v>107.46723915450275</v>
      </c>
      <c r="C122" s="1">
        <f t="shared" si="5"/>
        <v>3.3050150705093984</v>
      </c>
      <c r="D122" s="1">
        <f t="shared" si="6"/>
        <v>3.2381664569176039</v>
      </c>
      <c r="E122" s="22"/>
    </row>
    <row r="123" spans="1:5" x14ac:dyDescent="0.3">
      <c r="A123" s="1">
        <v>122</v>
      </c>
      <c r="B123" s="1">
        <v>110.77225422501215</v>
      </c>
      <c r="C123" s="1">
        <f t="shared" si="5"/>
        <v>-3.4422100725350901E-2</v>
      </c>
      <c r="D123" s="1">
        <f t="shared" si="6"/>
        <v>-0.10127071431714553</v>
      </c>
      <c r="E123" s="22"/>
    </row>
    <row r="124" spans="1:5" x14ac:dyDescent="0.3">
      <c r="A124" s="1">
        <v>123</v>
      </c>
      <c r="B124" s="1">
        <v>110.7378321242868</v>
      </c>
      <c r="C124" s="1">
        <f t="shared" si="5"/>
        <v>-1.1025747426174348</v>
      </c>
      <c r="D124" s="1">
        <f t="shared" si="6"/>
        <v>-1.1694233562092295</v>
      </c>
      <c r="E124" s="22"/>
    </row>
    <row r="125" spans="1:5" x14ac:dyDescent="0.3">
      <c r="A125" s="1">
        <v>124</v>
      </c>
      <c r="B125" s="1">
        <v>109.63525738166936</v>
      </c>
      <c r="C125" s="1">
        <f t="shared" si="5"/>
        <v>0.91474362307053525</v>
      </c>
      <c r="D125" s="1">
        <f t="shared" si="6"/>
        <v>0.84789500947874064</v>
      </c>
      <c r="E125" s="22"/>
    </row>
    <row r="126" spans="1:5" x14ac:dyDescent="0.3">
      <c r="A126" s="1">
        <v>125</v>
      </c>
      <c r="B126" s="1">
        <v>110.5500010047399</v>
      </c>
      <c r="C126" s="1">
        <f t="shared" si="5"/>
        <v>8.1563484854996204E-2</v>
      </c>
      <c r="D126" s="1">
        <f t="shared" si="6"/>
        <v>1.4714871263201576E-2</v>
      </c>
      <c r="E126" s="22"/>
    </row>
    <row r="127" spans="1:5" x14ac:dyDescent="0.3">
      <c r="A127" s="1">
        <v>126</v>
      </c>
      <c r="B127" s="1">
        <v>110.63156448959489</v>
      </c>
      <c r="C127" s="1">
        <f t="shared" si="5"/>
        <v>-2.0192396732454654</v>
      </c>
      <c r="D127" s="1">
        <f t="shared" si="6"/>
        <v>-2.0860882868372599</v>
      </c>
      <c r="E127" s="22"/>
    </row>
    <row r="128" spans="1:5" x14ac:dyDescent="0.3">
      <c r="A128" s="1">
        <v>127</v>
      </c>
      <c r="B128" s="1">
        <v>108.61232481634943</v>
      </c>
      <c r="C128" s="1">
        <f t="shared" si="5"/>
        <v>1.64536459124065</v>
      </c>
      <c r="D128" s="1">
        <f t="shared" si="6"/>
        <v>1.5785159776488553</v>
      </c>
      <c r="E128" s="22"/>
    </row>
    <row r="129" spans="1:5" x14ac:dyDescent="0.3">
      <c r="A129" s="1">
        <v>128</v>
      </c>
      <c r="B129" s="1">
        <v>110.25768940759008</v>
      </c>
      <c r="C129" s="1">
        <f t="shared" si="5"/>
        <v>-0.84148268797434866</v>
      </c>
      <c r="D129" s="1">
        <f t="shared" si="6"/>
        <v>-0.90833130156614328</v>
      </c>
      <c r="E129" s="22"/>
    </row>
    <row r="130" spans="1:5" x14ac:dyDescent="0.3">
      <c r="A130" s="1">
        <v>129</v>
      </c>
      <c r="B130" s="1">
        <v>109.41620671961573</v>
      </c>
      <c r="C130" s="1">
        <f t="shared" si="5"/>
        <v>2.1836399355379399</v>
      </c>
      <c r="D130" s="1">
        <f t="shared" si="6"/>
        <v>2.1167913219461454</v>
      </c>
      <c r="E130" s="22"/>
    </row>
    <row r="131" spans="1:5" x14ac:dyDescent="0.3">
      <c r="A131" s="1">
        <v>130</v>
      </c>
      <c r="B131" s="1">
        <v>111.59984665515367</v>
      </c>
      <c r="C131" s="1">
        <f t="shared" ref="C131:C194" si="7">B132-B131</f>
        <v>-0.52433279051911086</v>
      </c>
      <c r="D131" s="1">
        <f t="shared" ref="D131:D194" si="8">C131-AVERAGE($C$2:$C$300)</f>
        <v>-0.59118140411090547</v>
      </c>
      <c r="E131" s="22"/>
    </row>
    <row r="132" spans="1:5" x14ac:dyDescent="0.3">
      <c r="A132" s="1">
        <v>131</v>
      </c>
      <c r="B132" s="1">
        <v>111.07551386463456</v>
      </c>
      <c r="C132" s="1">
        <f t="shared" si="7"/>
        <v>-0.42818783185794018</v>
      </c>
      <c r="D132" s="1">
        <f t="shared" si="8"/>
        <v>-0.4950364454497348</v>
      </c>
      <c r="E132" s="22"/>
    </row>
    <row r="133" spans="1:5" x14ac:dyDescent="0.3">
      <c r="A133" s="1">
        <v>132</v>
      </c>
      <c r="B133" s="1">
        <v>110.64732603277662</v>
      </c>
      <c r="C133" s="1">
        <f t="shared" si="7"/>
        <v>-0.86314116742869373</v>
      </c>
      <c r="D133" s="1">
        <f t="shared" si="8"/>
        <v>-0.92998978102048835</v>
      </c>
      <c r="E133" s="22"/>
    </row>
    <row r="134" spans="1:5" x14ac:dyDescent="0.3">
      <c r="A134" s="1">
        <v>133</v>
      </c>
      <c r="B134" s="1">
        <v>109.78418486534792</v>
      </c>
      <c r="C134" s="1">
        <f t="shared" si="7"/>
        <v>0.63482730183750391</v>
      </c>
      <c r="D134" s="1">
        <f t="shared" si="8"/>
        <v>0.5679786882457093</v>
      </c>
      <c r="E134" s="22"/>
    </row>
    <row r="135" spans="1:5" x14ac:dyDescent="0.3">
      <c r="A135" s="1">
        <v>134</v>
      </c>
      <c r="B135" s="1">
        <v>110.41901216718543</v>
      </c>
      <c r="C135" s="1">
        <f t="shared" si="7"/>
        <v>-0.15024966160126496</v>
      </c>
      <c r="D135" s="1">
        <f t="shared" si="8"/>
        <v>-0.21709827519305958</v>
      </c>
      <c r="E135" s="22"/>
    </row>
    <row r="136" spans="1:5" x14ac:dyDescent="0.3">
      <c r="A136" s="1">
        <v>135</v>
      </c>
      <c r="B136" s="1">
        <v>110.26876250558416</v>
      </c>
      <c r="C136" s="1">
        <f t="shared" si="7"/>
        <v>-1.1601628102653194</v>
      </c>
      <c r="D136" s="1">
        <f t="shared" si="8"/>
        <v>-1.2270114238571141</v>
      </c>
      <c r="E136" s="22"/>
    </row>
    <row r="137" spans="1:5" x14ac:dyDescent="0.3">
      <c r="A137" s="1">
        <v>136</v>
      </c>
      <c r="B137" s="1">
        <v>109.10859969531884</v>
      </c>
      <c r="C137" s="1">
        <f t="shared" si="7"/>
        <v>0.70750957092968747</v>
      </c>
      <c r="D137" s="1">
        <f t="shared" si="8"/>
        <v>0.64066095733789286</v>
      </c>
      <c r="E137" s="22"/>
    </row>
    <row r="138" spans="1:5" x14ac:dyDescent="0.3">
      <c r="A138" s="1">
        <v>137</v>
      </c>
      <c r="B138" s="1">
        <v>109.81610926624853</v>
      </c>
      <c r="C138" s="1">
        <f t="shared" si="7"/>
        <v>-0.44705529944621958</v>
      </c>
      <c r="D138" s="1">
        <f t="shared" si="8"/>
        <v>-0.51390391303801419</v>
      </c>
      <c r="E138" s="22"/>
    </row>
    <row r="139" spans="1:5" x14ac:dyDescent="0.3">
      <c r="A139" s="1">
        <v>138</v>
      </c>
      <c r="B139" s="1">
        <v>109.36905396680231</v>
      </c>
      <c r="C139" s="1">
        <f t="shared" si="7"/>
        <v>0.18595073925098404</v>
      </c>
      <c r="D139" s="1">
        <f t="shared" si="8"/>
        <v>0.11910212565918941</v>
      </c>
      <c r="E139" s="22"/>
    </row>
    <row r="140" spans="1:5" x14ac:dyDescent="0.3">
      <c r="A140" s="1">
        <v>139</v>
      </c>
      <c r="B140" s="1">
        <v>109.5550047060533</v>
      </c>
      <c r="C140" s="1">
        <f t="shared" si="7"/>
        <v>-0.90842377176159061</v>
      </c>
      <c r="D140" s="1">
        <f t="shared" si="8"/>
        <v>-0.97527238535338523</v>
      </c>
      <c r="E140" s="22"/>
    </row>
    <row r="141" spans="1:5" x14ac:dyDescent="0.3">
      <c r="A141" s="1">
        <v>140</v>
      </c>
      <c r="B141" s="1">
        <v>108.64658093429171</v>
      </c>
      <c r="C141" s="1">
        <f t="shared" si="7"/>
        <v>-9.0149114839732647E-2</v>
      </c>
      <c r="D141" s="1">
        <f t="shared" si="8"/>
        <v>-0.15699772843152726</v>
      </c>
      <c r="E141" s="22"/>
    </row>
    <row r="142" spans="1:5" x14ac:dyDescent="0.3">
      <c r="A142" s="1">
        <v>141</v>
      </c>
      <c r="B142" s="1">
        <v>108.55643181945197</v>
      </c>
      <c r="C142" s="1">
        <f t="shared" si="7"/>
        <v>0.5592710294877179</v>
      </c>
      <c r="D142" s="1">
        <f t="shared" si="8"/>
        <v>0.49242241589592328</v>
      </c>
      <c r="E142" s="22"/>
    </row>
    <row r="143" spans="1:5" x14ac:dyDescent="0.3">
      <c r="A143" s="1">
        <v>142</v>
      </c>
      <c r="B143" s="1">
        <v>109.11570284893969</v>
      </c>
      <c r="C143" s="1">
        <f t="shared" si="7"/>
        <v>1.3196768122725189E-2</v>
      </c>
      <c r="D143" s="1">
        <f t="shared" si="8"/>
        <v>-5.365184546906944E-2</v>
      </c>
      <c r="E143" s="22"/>
    </row>
    <row r="144" spans="1:5" x14ac:dyDescent="0.3">
      <c r="A144" s="1">
        <v>143</v>
      </c>
      <c r="B144" s="1">
        <v>109.12889961706242</v>
      </c>
      <c r="C144" s="1">
        <f t="shared" si="7"/>
        <v>0.53694179769081529</v>
      </c>
      <c r="D144" s="1">
        <f t="shared" si="8"/>
        <v>0.47009318409902068</v>
      </c>
      <c r="E144" s="22"/>
    </row>
    <row r="145" spans="1:5" x14ac:dyDescent="0.3">
      <c r="A145" s="1">
        <v>144</v>
      </c>
      <c r="B145" s="1">
        <v>109.66584141475323</v>
      </c>
      <c r="C145" s="1">
        <f t="shared" si="7"/>
        <v>0.17376919458911289</v>
      </c>
      <c r="D145" s="1">
        <f t="shared" si="8"/>
        <v>0.10692058099731826</v>
      </c>
      <c r="E145" s="22"/>
    </row>
    <row r="146" spans="1:5" x14ac:dyDescent="0.3">
      <c r="A146" s="1">
        <v>145</v>
      </c>
      <c r="B146" s="1">
        <v>109.83961060934234</v>
      </c>
      <c r="C146" s="1">
        <f t="shared" si="7"/>
        <v>2.4880409910110757</v>
      </c>
      <c r="D146" s="1">
        <f t="shared" si="8"/>
        <v>2.4211923774192812</v>
      </c>
      <c r="E146" s="22"/>
    </row>
    <row r="147" spans="1:5" x14ac:dyDescent="0.3">
      <c r="A147" s="1">
        <v>146</v>
      </c>
      <c r="B147" s="1">
        <v>112.32765160035342</v>
      </c>
      <c r="C147" s="1">
        <f t="shared" si="7"/>
        <v>-2.7338523977959994</v>
      </c>
      <c r="D147" s="1">
        <f t="shared" si="8"/>
        <v>-2.8007010113877939</v>
      </c>
      <c r="E147" s="22"/>
    </row>
    <row r="148" spans="1:5" x14ac:dyDescent="0.3">
      <c r="A148" s="1">
        <v>147</v>
      </c>
      <c r="B148" s="1">
        <v>109.59379920255742</v>
      </c>
      <c r="C148" s="1">
        <f t="shared" si="7"/>
        <v>1.7670367924438324</v>
      </c>
      <c r="D148" s="1">
        <f t="shared" si="8"/>
        <v>1.7001881788520377</v>
      </c>
      <c r="E148" s="22"/>
    </row>
    <row r="149" spans="1:5" x14ac:dyDescent="0.3">
      <c r="A149" s="1">
        <v>148</v>
      </c>
      <c r="B149" s="1">
        <v>111.36083599500125</v>
      </c>
      <c r="C149" s="1">
        <f t="shared" si="7"/>
        <v>3.0545379559043795E-2</v>
      </c>
      <c r="D149" s="1">
        <f t="shared" si="8"/>
        <v>-3.6303234032750833E-2</v>
      </c>
      <c r="E149" s="22"/>
    </row>
    <row r="150" spans="1:5" x14ac:dyDescent="0.3">
      <c r="A150" s="1">
        <v>149</v>
      </c>
      <c r="B150" s="1">
        <v>111.3913813745603</v>
      </c>
      <c r="C150" s="1">
        <f t="shared" si="7"/>
        <v>3.2216866101225605</v>
      </c>
      <c r="D150" s="1">
        <f t="shared" si="8"/>
        <v>3.154837996530766</v>
      </c>
      <c r="E150" s="22"/>
    </row>
    <row r="151" spans="1:5" x14ac:dyDescent="0.3">
      <c r="A151" s="1">
        <v>150</v>
      </c>
      <c r="B151" s="1">
        <v>114.61306798468286</v>
      </c>
      <c r="C151" s="1">
        <f t="shared" si="7"/>
        <v>0.91206061370030511</v>
      </c>
      <c r="D151" s="1">
        <f t="shared" si="8"/>
        <v>0.8452120001085105</v>
      </c>
      <c r="E151" s="22"/>
    </row>
    <row r="152" spans="1:5" x14ac:dyDescent="0.3">
      <c r="A152" s="1">
        <v>151</v>
      </c>
      <c r="B152" s="1">
        <v>115.52512859838316</v>
      </c>
      <c r="C152" s="1">
        <f t="shared" si="7"/>
        <v>-0.78767243394395337</v>
      </c>
      <c r="D152" s="1">
        <f t="shared" si="8"/>
        <v>-0.85452104753574798</v>
      </c>
      <c r="E152" s="22"/>
    </row>
    <row r="153" spans="1:5" x14ac:dyDescent="0.3">
      <c r="A153" s="1">
        <v>152</v>
      </c>
      <c r="B153" s="1">
        <v>114.73745616443921</v>
      </c>
      <c r="C153" s="1">
        <f t="shared" si="7"/>
        <v>0.96254552772734314</v>
      </c>
      <c r="D153" s="1">
        <f t="shared" si="8"/>
        <v>0.89569691413554853</v>
      </c>
      <c r="E153" s="22"/>
    </row>
    <row r="154" spans="1:5" x14ac:dyDescent="0.3">
      <c r="A154" s="1">
        <v>153</v>
      </c>
      <c r="B154" s="1">
        <v>115.70000169216655</v>
      </c>
      <c r="C154" s="1">
        <f t="shared" si="7"/>
        <v>0.53117219067644328</v>
      </c>
      <c r="D154" s="1">
        <f t="shared" si="8"/>
        <v>0.46432357708464866</v>
      </c>
      <c r="E154" s="22"/>
    </row>
    <row r="155" spans="1:5" x14ac:dyDescent="0.3">
      <c r="A155" s="1">
        <v>154</v>
      </c>
      <c r="B155" s="1">
        <v>116.231173882843</v>
      </c>
      <c r="C155" s="1">
        <f t="shared" si="7"/>
        <v>-1.3497162854037015</v>
      </c>
      <c r="D155" s="1">
        <f t="shared" si="8"/>
        <v>-1.4165648989954962</v>
      </c>
      <c r="E155" s="22"/>
    </row>
    <row r="156" spans="1:5" x14ac:dyDescent="0.3">
      <c r="A156" s="1">
        <v>155</v>
      </c>
      <c r="B156" s="1">
        <v>114.88145759743929</v>
      </c>
      <c r="C156" s="1">
        <f t="shared" si="7"/>
        <v>-0.27491296350490302</v>
      </c>
      <c r="D156" s="1">
        <f t="shared" si="8"/>
        <v>-0.34176157709669763</v>
      </c>
      <c r="E156" s="22"/>
    </row>
    <row r="157" spans="1:5" x14ac:dyDescent="0.3">
      <c r="A157" s="1">
        <v>156</v>
      </c>
      <c r="B157" s="1">
        <v>114.60654463393439</v>
      </c>
      <c r="C157" s="1">
        <f t="shared" si="7"/>
        <v>-1.7403829133399995</v>
      </c>
      <c r="D157" s="1">
        <f t="shared" si="8"/>
        <v>-1.8072315269317942</v>
      </c>
      <c r="E157" s="22"/>
    </row>
    <row r="158" spans="1:5" x14ac:dyDescent="0.3">
      <c r="A158" s="1">
        <v>157</v>
      </c>
      <c r="B158" s="1">
        <v>112.86616172059439</v>
      </c>
      <c r="C158" s="1">
        <f t="shared" si="7"/>
        <v>2.2587323655898217</v>
      </c>
      <c r="D158" s="1">
        <f t="shared" si="8"/>
        <v>2.1918837519980272</v>
      </c>
      <c r="E158" s="22"/>
    </row>
    <row r="159" spans="1:5" x14ac:dyDescent="0.3">
      <c r="A159" s="1">
        <v>158</v>
      </c>
      <c r="B159" s="1">
        <v>115.12489408618421</v>
      </c>
      <c r="C159" s="1">
        <f t="shared" si="7"/>
        <v>0.64690766521380283</v>
      </c>
      <c r="D159" s="1">
        <f t="shared" si="8"/>
        <v>0.58005905162200821</v>
      </c>
      <c r="E159" s="22"/>
    </row>
    <row r="160" spans="1:5" x14ac:dyDescent="0.3">
      <c r="A160" s="1">
        <v>159</v>
      </c>
      <c r="B160" s="1">
        <v>115.77180175139802</v>
      </c>
      <c r="C160" s="1">
        <f t="shared" si="7"/>
        <v>-0.89555896920501254</v>
      </c>
      <c r="D160" s="1">
        <f t="shared" si="8"/>
        <v>-0.96240758279680716</v>
      </c>
      <c r="E160" s="22"/>
    </row>
    <row r="161" spans="1:5" x14ac:dyDescent="0.3">
      <c r="A161" s="1">
        <v>160</v>
      </c>
      <c r="B161" s="1">
        <v>114.876242782193</v>
      </c>
      <c r="C161" s="1">
        <f t="shared" si="7"/>
        <v>-1.3916564967075828</v>
      </c>
      <c r="D161" s="1">
        <f t="shared" si="8"/>
        <v>-1.4585051102993776</v>
      </c>
      <c r="E161" s="22"/>
    </row>
    <row r="162" spans="1:5" x14ac:dyDescent="0.3">
      <c r="A162" s="1">
        <v>161</v>
      </c>
      <c r="B162" s="1">
        <v>113.48458628548542</v>
      </c>
      <c r="C162" s="1">
        <f t="shared" si="7"/>
        <v>3.1095623853616416</v>
      </c>
      <c r="D162" s="1">
        <f t="shared" si="8"/>
        <v>3.0427137717698471</v>
      </c>
      <c r="E162" s="22"/>
    </row>
    <row r="163" spans="1:5" x14ac:dyDescent="0.3">
      <c r="A163" s="1">
        <v>162</v>
      </c>
      <c r="B163" s="1">
        <v>116.59414867084706</v>
      </c>
      <c r="C163" s="1">
        <f t="shared" si="7"/>
        <v>-1.2823704764741706</v>
      </c>
      <c r="D163" s="1">
        <f t="shared" si="8"/>
        <v>-1.3492190900659653</v>
      </c>
      <c r="E163" s="22"/>
    </row>
    <row r="164" spans="1:5" x14ac:dyDescent="0.3">
      <c r="A164" s="1">
        <v>163</v>
      </c>
      <c r="B164" s="1">
        <v>115.31177819437289</v>
      </c>
      <c r="C164" s="1">
        <f t="shared" si="7"/>
        <v>0.37956283449602779</v>
      </c>
      <c r="D164" s="1">
        <f t="shared" si="8"/>
        <v>0.31271422090423318</v>
      </c>
      <c r="E164" s="22"/>
    </row>
    <row r="165" spans="1:5" x14ac:dyDescent="0.3">
      <c r="A165" s="1">
        <v>164</v>
      </c>
      <c r="B165" s="1">
        <v>115.69134102886892</v>
      </c>
      <c r="C165" s="1">
        <f t="shared" si="7"/>
        <v>-1.3525050235330127</v>
      </c>
      <c r="D165" s="1">
        <f t="shared" si="8"/>
        <v>-1.4193536371248074</v>
      </c>
      <c r="E165" s="22"/>
    </row>
    <row r="166" spans="1:5" x14ac:dyDescent="0.3">
      <c r="A166" s="1">
        <v>165</v>
      </c>
      <c r="B166" s="1">
        <v>114.33883600533591</v>
      </c>
      <c r="C166" s="1">
        <f t="shared" si="7"/>
        <v>-6.1966147768544033E-2</v>
      </c>
      <c r="D166" s="1">
        <f t="shared" si="8"/>
        <v>-0.12881476136033865</v>
      </c>
      <c r="E166" s="22"/>
    </row>
    <row r="167" spans="1:5" x14ac:dyDescent="0.3">
      <c r="A167" s="1">
        <v>166</v>
      </c>
      <c r="B167" s="1">
        <v>114.27686985756736</v>
      </c>
      <c r="C167" s="1">
        <f t="shared" si="7"/>
        <v>-0.18332684703636914</v>
      </c>
      <c r="D167" s="1">
        <f t="shared" si="8"/>
        <v>-0.25017546062816376</v>
      </c>
      <c r="E167" s="22"/>
    </row>
    <row r="168" spans="1:5" x14ac:dyDescent="0.3">
      <c r="A168" s="1">
        <v>167</v>
      </c>
      <c r="B168" s="1">
        <v>114.09354301053099</v>
      </c>
      <c r="C168" s="1">
        <f t="shared" si="7"/>
        <v>-0.84534804045688361</v>
      </c>
      <c r="D168" s="1">
        <f t="shared" si="8"/>
        <v>-0.91219665404867822</v>
      </c>
      <c r="E168" s="22"/>
    </row>
    <row r="169" spans="1:5" x14ac:dyDescent="0.3">
      <c r="A169" s="1">
        <v>168</v>
      </c>
      <c r="B169" s="1">
        <v>113.24819497007411</v>
      </c>
      <c r="C169" s="1">
        <f t="shared" si="7"/>
        <v>0.48619085646350868</v>
      </c>
      <c r="D169" s="1">
        <f t="shared" si="8"/>
        <v>0.41934224287171407</v>
      </c>
      <c r="E169" s="22"/>
    </row>
    <row r="170" spans="1:5" x14ac:dyDescent="0.3">
      <c r="A170" s="1">
        <v>169</v>
      </c>
      <c r="B170" s="1">
        <v>113.73438582653762</v>
      </c>
      <c r="C170" s="1">
        <f t="shared" si="7"/>
        <v>-0.27193664209335111</v>
      </c>
      <c r="D170" s="1">
        <f t="shared" si="8"/>
        <v>-0.33878525568514573</v>
      </c>
      <c r="E170" s="22"/>
    </row>
    <row r="171" spans="1:5" x14ac:dyDescent="0.3">
      <c r="A171" s="1">
        <v>170</v>
      </c>
      <c r="B171" s="1">
        <v>113.46244918444427</v>
      </c>
      <c r="C171" s="1">
        <f t="shared" si="7"/>
        <v>2.7691521609085612</v>
      </c>
      <c r="D171" s="1">
        <f t="shared" si="8"/>
        <v>2.7023035473167667</v>
      </c>
      <c r="E171" s="22"/>
    </row>
    <row r="172" spans="1:5" x14ac:dyDescent="0.3">
      <c r="A172" s="1">
        <v>171</v>
      </c>
      <c r="B172" s="1">
        <v>116.23160134535283</v>
      </c>
      <c r="C172" s="1">
        <f t="shared" si="7"/>
        <v>-1.9390461147850147</v>
      </c>
      <c r="D172" s="1">
        <f t="shared" si="8"/>
        <v>-2.0058947283768092</v>
      </c>
      <c r="E172" s="22"/>
    </row>
    <row r="173" spans="1:5" x14ac:dyDescent="0.3">
      <c r="A173" s="1">
        <v>172</v>
      </c>
      <c r="B173" s="1">
        <v>114.29255523056781</v>
      </c>
      <c r="C173" s="1">
        <f t="shared" si="7"/>
        <v>1.4284216831583763</v>
      </c>
      <c r="D173" s="1">
        <f t="shared" si="8"/>
        <v>1.3615730695665815</v>
      </c>
      <c r="E173" s="22"/>
    </row>
    <row r="174" spans="1:5" x14ac:dyDescent="0.3">
      <c r="A174" s="1">
        <v>173</v>
      </c>
      <c r="B174" s="1">
        <v>115.72097691372619</v>
      </c>
      <c r="C174" s="1">
        <f t="shared" si="7"/>
        <v>-7.9920710049918853E-2</v>
      </c>
      <c r="D174" s="1">
        <f t="shared" si="8"/>
        <v>-0.14676932364171347</v>
      </c>
      <c r="E174" s="22"/>
    </row>
    <row r="175" spans="1:5" x14ac:dyDescent="0.3">
      <c r="A175" s="1">
        <v>174</v>
      </c>
      <c r="B175" s="1">
        <v>115.64105620367627</v>
      </c>
      <c r="C175" s="1">
        <f t="shared" si="7"/>
        <v>-0.75739421845355537</v>
      </c>
      <c r="D175" s="1">
        <f t="shared" si="8"/>
        <v>-0.82424283204534998</v>
      </c>
      <c r="E175" s="22"/>
    </row>
    <row r="176" spans="1:5" x14ac:dyDescent="0.3">
      <c r="A176" s="1">
        <v>175</v>
      </c>
      <c r="B176" s="1">
        <v>114.88366198522272</v>
      </c>
      <c r="C176" s="1">
        <f t="shared" si="7"/>
        <v>1.5238265405059792</v>
      </c>
      <c r="D176" s="1">
        <f t="shared" si="8"/>
        <v>1.4569779269141845</v>
      </c>
      <c r="E176" s="22"/>
    </row>
    <row r="177" spans="1:5" x14ac:dyDescent="0.3">
      <c r="A177" s="1">
        <v>176</v>
      </c>
      <c r="B177" s="1">
        <v>116.4074885257287</v>
      </c>
      <c r="C177" s="1">
        <f t="shared" si="7"/>
        <v>-2.9969760362291709</v>
      </c>
      <c r="D177" s="1">
        <f t="shared" si="8"/>
        <v>-3.0638246498209654</v>
      </c>
      <c r="E177" s="22"/>
    </row>
    <row r="178" spans="1:5" x14ac:dyDescent="0.3">
      <c r="A178" s="1">
        <v>177</v>
      </c>
      <c r="B178" s="1">
        <v>113.41051248949952</v>
      </c>
      <c r="C178" s="1">
        <f t="shared" si="7"/>
        <v>3.1895251595415175</v>
      </c>
      <c r="D178" s="1">
        <f t="shared" si="8"/>
        <v>3.122676545949723</v>
      </c>
      <c r="E178" s="22"/>
    </row>
    <row r="179" spans="1:5" x14ac:dyDescent="0.3">
      <c r="A179" s="1">
        <v>178</v>
      </c>
      <c r="B179" s="1">
        <v>116.60003764904104</v>
      </c>
      <c r="C179" s="1">
        <f t="shared" si="7"/>
        <v>-3.1081935958354734</v>
      </c>
      <c r="D179" s="1">
        <f t="shared" si="8"/>
        <v>-3.1750422094272679</v>
      </c>
      <c r="E179" s="22"/>
    </row>
    <row r="180" spans="1:5" x14ac:dyDescent="0.3">
      <c r="A180" s="1">
        <v>179</v>
      </c>
      <c r="B180" s="1">
        <v>113.49184405320557</v>
      </c>
      <c r="C180" s="1">
        <f t="shared" si="7"/>
        <v>-0.73835053626680747</v>
      </c>
      <c r="D180" s="1">
        <f t="shared" si="8"/>
        <v>-0.80519914985860208</v>
      </c>
      <c r="E180" s="22"/>
    </row>
    <row r="181" spans="1:5" x14ac:dyDescent="0.3">
      <c r="A181" s="1">
        <v>180</v>
      </c>
      <c r="B181" s="1">
        <v>112.75349351693876</v>
      </c>
      <c r="C181" s="1">
        <f t="shared" si="7"/>
        <v>1.8862692741095088</v>
      </c>
      <c r="D181" s="1">
        <f t="shared" si="8"/>
        <v>1.8194206605177141</v>
      </c>
      <c r="E181" s="22"/>
    </row>
    <row r="182" spans="1:5" x14ac:dyDescent="0.3">
      <c r="A182" s="1">
        <v>181</v>
      </c>
      <c r="B182" s="1">
        <v>114.63976279104827</v>
      </c>
      <c r="C182" s="1">
        <f t="shared" si="7"/>
        <v>-0.35332504921825603</v>
      </c>
      <c r="D182" s="1">
        <f t="shared" si="8"/>
        <v>-0.42017366281005064</v>
      </c>
      <c r="E182" s="22"/>
    </row>
    <row r="183" spans="1:5" x14ac:dyDescent="0.3">
      <c r="A183" s="1">
        <v>182</v>
      </c>
      <c r="B183" s="1">
        <v>114.28643774183001</v>
      </c>
      <c r="C183" s="1">
        <f t="shared" si="7"/>
        <v>-0.35326820579939522</v>
      </c>
      <c r="D183" s="1">
        <f t="shared" si="8"/>
        <v>-0.42011681939118983</v>
      </c>
      <c r="E183" s="22"/>
    </row>
    <row r="184" spans="1:5" x14ac:dyDescent="0.3">
      <c r="A184" s="1">
        <v>183</v>
      </c>
      <c r="B184" s="1">
        <v>113.93316953603062</v>
      </c>
      <c r="C184" s="1">
        <f t="shared" si="7"/>
        <v>2.1197683963691816</v>
      </c>
      <c r="D184" s="1">
        <f t="shared" si="8"/>
        <v>2.0529197827773871</v>
      </c>
      <c r="E184" s="22"/>
    </row>
    <row r="185" spans="1:5" x14ac:dyDescent="0.3">
      <c r="A185" s="1">
        <v>184</v>
      </c>
      <c r="B185" s="1">
        <v>116.0529379323998</v>
      </c>
      <c r="C185" s="1">
        <f t="shared" si="7"/>
        <v>-0.97052634373540059</v>
      </c>
      <c r="D185" s="1">
        <f t="shared" si="8"/>
        <v>-1.0373749573271953</v>
      </c>
      <c r="E185" s="22"/>
    </row>
    <row r="186" spans="1:5" x14ac:dyDescent="0.3">
      <c r="A186" s="1">
        <v>185</v>
      </c>
      <c r="B186" s="1">
        <v>115.0824115886644</v>
      </c>
      <c r="C186" s="1">
        <f t="shared" si="7"/>
        <v>-0.80005520430859178</v>
      </c>
      <c r="D186" s="1">
        <f t="shared" si="8"/>
        <v>-0.8669038179003864</v>
      </c>
      <c r="E186" s="22"/>
    </row>
    <row r="187" spans="1:5" x14ac:dyDescent="0.3">
      <c r="A187" s="1">
        <v>186</v>
      </c>
      <c r="B187" s="1">
        <v>114.28235638435581</v>
      </c>
      <c r="C187" s="1">
        <f t="shared" si="7"/>
        <v>1.4305737749964464</v>
      </c>
      <c r="D187" s="1">
        <f t="shared" si="8"/>
        <v>1.3637251614046517</v>
      </c>
      <c r="E187" s="22"/>
    </row>
    <row r="188" spans="1:5" x14ac:dyDescent="0.3">
      <c r="A188" s="1">
        <v>187</v>
      </c>
      <c r="B188" s="1">
        <v>115.71293015935225</v>
      </c>
      <c r="C188" s="1">
        <f t="shared" si="7"/>
        <v>-1.0745623058028286</v>
      </c>
      <c r="D188" s="1">
        <f t="shared" si="8"/>
        <v>-1.1414109193946234</v>
      </c>
      <c r="E188" s="22"/>
    </row>
    <row r="189" spans="1:5" x14ac:dyDescent="0.3">
      <c r="A189" s="1">
        <v>188</v>
      </c>
      <c r="B189" s="1">
        <v>114.63836785354943</v>
      </c>
      <c r="C189" s="1">
        <f t="shared" si="7"/>
        <v>-0.82238216236873996</v>
      </c>
      <c r="D189" s="1">
        <f t="shared" si="8"/>
        <v>-0.88923077596053457</v>
      </c>
      <c r="E189" s="22"/>
    </row>
    <row r="190" spans="1:5" x14ac:dyDescent="0.3">
      <c r="A190" s="1">
        <v>189</v>
      </c>
      <c r="B190" s="1">
        <v>113.81598569118069</v>
      </c>
      <c r="C190" s="1">
        <f t="shared" si="7"/>
        <v>-0.1506464286649134</v>
      </c>
      <c r="D190" s="1">
        <f t="shared" si="8"/>
        <v>-0.21749504225670802</v>
      </c>
      <c r="E190" s="22"/>
    </row>
    <row r="191" spans="1:5" x14ac:dyDescent="0.3">
      <c r="A191" s="1">
        <v>190</v>
      </c>
      <c r="B191" s="1">
        <v>113.66533926251577</v>
      </c>
      <c r="C191" s="1">
        <f t="shared" si="7"/>
        <v>2.4219662009272724</v>
      </c>
      <c r="D191" s="1">
        <f t="shared" si="8"/>
        <v>2.3551175873354779</v>
      </c>
      <c r="E191" s="22"/>
    </row>
    <row r="192" spans="1:5" x14ac:dyDescent="0.3">
      <c r="A192" s="1">
        <v>191</v>
      </c>
      <c r="B192" s="1">
        <v>116.08730546344304</v>
      </c>
      <c r="C192" s="1">
        <f t="shared" si="7"/>
        <v>-1.1193367299711099</v>
      </c>
      <c r="D192" s="1">
        <f t="shared" si="8"/>
        <v>-1.1861853435629046</v>
      </c>
      <c r="E192" s="22"/>
    </row>
    <row r="193" spans="1:5" x14ac:dyDescent="0.3">
      <c r="A193" s="1">
        <v>192</v>
      </c>
      <c r="B193" s="1">
        <v>114.96796873347193</v>
      </c>
      <c r="C193" s="1">
        <f t="shared" si="7"/>
        <v>-0.69843508754274808</v>
      </c>
      <c r="D193" s="1">
        <f t="shared" si="8"/>
        <v>-0.76528370113454269</v>
      </c>
      <c r="E193" s="22"/>
    </row>
    <row r="194" spans="1:5" x14ac:dyDescent="0.3">
      <c r="A194" s="1">
        <v>193</v>
      </c>
      <c r="B194" s="1">
        <v>114.26953364592919</v>
      </c>
      <c r="C194" s="1">
        <f t="shared" si="7"/>
        <v>-0.49823825065686833</v>
      </c>
      <c r="D194" s="1">
        <f t="shared" si="8"/>
        <v>-0.56508686424866295</v>
      </c>
      <c r="E194" s="22"/>
    </row>
    <row r="195" spans="1:5" x14ac:dyDescent="0.3">
      <c r="A195" s="1">
        <v>194</v>
      </c>
      <c r="B195" s="1">
        <v>113.77129539527232</v>
      </c>
      <c r="C195" s="1">
        <f t="shared" ref="C195:C258" si="9">B196-B195</f>
        <v>1.2444479580153711</v>
      </c>
      <c r="D195" s="1">
        <f t="shared" ref="D195:D258" si="10">C195-AVERAGE($C$2:$C$300)</f>
        <v>1.1775993444235764</v>
      </c>
      <c r="E195" s="22"/>
    </row>
    <row r="196" spans="1:5" x14ac:dyDescent="0.3">
      <c r="A196" s="1">
        <v>195</v>
      </c>
      <c r="B196" s="1">
        <v>115.01574335328769</v>
      </c>
      <c r="C196" s="1">
        <f t="shared" si="9"/>
        <v>-0.2903391305153491</v>
      </c>
      <c r="D196" s="1">
        <f t="shared" si="10"/>
        <v>-0.35718774410714371</v>
      </c>
      <c r="E196" s="22"/>
    </row>
    <row r="197" spans="1:5" x14ac:dyDescent="0.3">
      <c r="A197" s="1">
        <v>196</v>
      </c>
      <c r="B197" s="1">
        <v>114.72540422277234</v>
      </c>
      <c r="C197" s="1">
        <f t="shared" si="9"/>
        <v>-0.52799009608861525</v>
      </c>
      <c r="D197" s="1">
        <f t="shared" si="10"/>
        <v>-0.59483870968040986</v>
      </c>
      <c r="E197" s="22"/>
    </row>
    <row r="198" spans="1:5" x14ac:dyDescent="0.3">
      <c r="A198" s="1">
        <v>197</v>
      </c>
      <c r="B198" s="1">
        <v>114.19741412668373</v>
      </c>
      <c r="C198" s="1">
        <f t="shared" si="9"/>
        <v>0.78796574598527513</v>
      </c>
      <c r="D198" s="1">
        <f t="shared" si="10"/>
        <v>0.72111713239348052</v>
      </c>
      <c r="E198" s="22"/>
    </row>
    <row r="199" spans="1:5" x14ac:dyDescent="0.3">
      <c r="A199" s="1">
        <v>198</v>
      </c>
      <c r="B199" s="1">
        <v>114.985379872669</v>
      </c>
      <c r="C199" s="1">
        <f t="shared" si="9"/>
        <v>-0.15671616893087048</v>
      </c>
      <c r="D199" s="1">
        <f t="shared" si="10"/>
        <v>-0.2235647825226651</v>
      </c>
      <c r="E199" s="22"/>
    </row>
    <row r="200" spans="1:5" x14ac:dyDescent="0.3">
      <c r="A200" s="1">
        <v>199</v>
      </c>
      <c r="B200" s="1">
        <v>114.82866370373813</v>
      </c>
      <c r="C200" s="1">
        <f t="shared" si="9"/>
        <v>5.6496281912404811</v>
      </c>
      <c r="D200" s="1">
        <f t="shared" si="10"/>
        <v>5.5827795776486866</v>
      </c>
      <c r="E200" s="22"/>
    </row>
    <row r="201" spans="1:5" x14ac:dyDescent="0.3">
      <c r="A201" s="1">
        <v>200</v>
      </c>
      <c r="B201" s="1">
        <v>120.47829189497861</v>
      </c>
      <c r="C201" s="1">
        <f t="shared" si="9"/>
        <v>-0.21909045244683512</v>
      </c>
      <c r="D201" s="1">
        <f t="shared" si="10"/>
        <v>-0.28593906603862973</v>
      </c>
      <c r="E201" s="22"/>
    </row>
    <row r="202" spans="1:5" x14ac:dyDescent="0.3">
      <c r="A202" s="1">
        <v>201</v>
      </c>
      <c r="B202" s="1">
        <v>120.25920144253178</v>
      </c>
      <c r="C202" s="1">
        <f t="shared" si="9"/>
        <v>-2.7406849767430685</v>
      </c>
      <c r="D202" s="1">
        <f t="shared" si="10"/>
        <v>-2.807533590334863</v>
      </c>
      <c r="E202" s="22"/>
    </row>
    <row r="203" spans="1:5" x14ac:dyDescent="0.3">
      <c r="A203" s="1">
        <v>202</v>
      </c>
      <c r="B203" s="1">
        <v>117.51851646578871</v>
      </c>
      <c r="C203" s="1">
        <f t="shared" si="9"/>
        <v>2.3773282009642571</v>
      </c>
      <c r="D203" s="1">
        <f t="shared" si="10"/>
        <v>2.3104795873724626</v>
      </c>
      <c r="E203" s="22"/>
    </row>
    <row r="204" spans="1:5" x14ac:dyDescent="0.3">
      <c r="A204" s="1">
        <v>203</v>
      </c>
      <c r="B204" s="1">
        <v>119.89584466675296</v>
      </c>
      <c r="C204" s="1">
        <f t="shared" si="9"/>
        <v>-0.23884695110609755</v>
      </c>
      <c r="D204" s="1">
        <f t="shared" si="10"/>
        <v>-0.30569556469789216</v>
      </c>
      <c r="E204" s="22"/>
    </row>
    <row r="205" spans="1:5" x14ac:dyDescent="0.3">
      <c r="A205" s="1">
        <v>204</v>
      </c>
      <c r="B205" s="1">
        <v>119.65699771564687</v>
      </c>
      <c r="C205" s="1">
        <f t="shared" si="9"/>
        <v>0.91233459897921421</v>
      </c>
      <c r="D205" s="1">
        <f t="shared" si="10"/>
        <v>0.84548598538741959</v>
      </c>
      <c r="E205" s="22"/>
    </row>
    <row r="206" spans="1:5" x14ac:dyDescent="0.3">
      <c r="A206" s="1">
        <v>205</v>
      </c>
      <c r="B206" s="1">
        <v>120.56933231462608</v>
      </c>
      <c r="C206" s="1">
        <f t="shared" si="9"/>
        <v>-0.57863417168846354</v>
      </c>
      <c r="D206" s="1">
        <f t="shared" si="10"/>
        <v>-0.64548278528025815</v>
      </c>
      <c r="E206" s="22"/>
    </row>
    <row r="207" spans="1:5" x14ac:dyDescent="0.3">
      <c r="A207" s="1">
        <v>206</v>
      </c>
      <c r="B207" s="1">
        <v>119.99069814293762</v>
      </c>
      <c r="C207" s="1">
        <f t="shared" si="9"/>
        <v>-0.60711272453772835</v>
      </c>
      <c r="D207" s="1">
        <f t="shared" si="10"/>
        <v>-0.67396133812952297</v>
      </c>
      <c r="E207" s="22"/>
    </row>
    <row r="208" spans="1:5" x14ac:dyDescent="0.3">
      <c r="A208" s="1">
        <v>207</v>
      </c>
      <c r="B208" s="1">
        <v>119.38358541839989</v>
      </c>
      <c r="C208" s="1">
        <f t="shared" si="9"/>
        <v>-0.23868324205977842</v>
      </c>
      <c r="D208" s="1">
        <f t="shared" si="10"/>
        <v>-0.30553185565157304</v>
      </c>
      <c r="E208" s="22"/>
    </row>
    <row r="209" spans="1:5" x14ac:dyDescent="0.3">
      <c r="A209" s="1">
        <v>208</v>
      </c>
      <c r="B209" s="1">
        <v>119.14490217634011</v>
      </c>
      <c r="C209" s="1">
        <f t="shared" si="9"/>
        <v>1.0298390407115221</v>
      </c>
      <c r="D209" s="1">
        <f t="shared" si="10"/>
        <v>0.96299042711972749</v>
      </c>
      <c r="E209" s="22"/>
    </row>
    <row r="210" spans="1:5" x14ac:dyDescent="0.3">
      <c r="A210" s="1">
        <v>209</v>
      </c>
      <c r="B210" s="1">
        <v>120.17474121705163</v>
      </c>
      <c r="C210" s="1">
        <f t="shared" si="9"/>
        <v>0.99430963018676266</v>
      </c>
      <c r="D210" s="1">
        <f t="shared" si="10"/>
        <v>0.92746101659496805</v>
      </c>
      <c r="E210" s="22"/>
    </row>
    <row r="211" spans="1:5" x14ac:dyDescent="0.3">
      <c r="A211" s="1">
        <v>210</v>
      </c>
      <c r="B211" s="1">
        <v>121.1690508472384</v>
      </c>
      <c r="C211" s="1">
        <f t="shared" si="9"/>
        <v>1.1169822755618952</v>
      </c>
      <c r="D211" s="1">
        <f t="shared" si="10"/>
        <v>1.0501336619701005</v>
      </c>
      <c r="E211" s="22"/>
    </row>
    <row r="212" spans="1:5" x14ac:dyDescent="0.3">
      <c r="A212" s="1">
        <v>211</v>
      </c>
      <c r="B212" s="1">
        <v>122.28603312280029</v>
      </c>
      <c r="C212" s="1">
        <f t="shared" si="9"/>
        <v>-0.72187049227068201</v>
      </c>
      <c r="D212" s="1">
        <f t="shared" si="10"/>
        <v>-0.78871910586247662</v>
      </c>
      <c r="E212" s="22"/>
    </row>
    <row r="213" spans="1:5" x14ac:dyDescent="0.3">
      <c r="A213" s="1">
        <v>212</v>
      </c>
      <c r="B213" s="1">
        <v>121.56416263052961</v>
      </c>
      <c r="C213" s="1">
        <f t="shared" si="9"/>
        <v>-0.50284597818972543</v>
      </c>
      <c r="D213" s="1">
        <f t="shared" si="10"/>
        <v>-0.56969459178152004</v>
      </c>
      <c r="E213" s="22"/>
    </row>
    <row r="214" spans="1:5" x14ac:dyDescent="0.3">
      <c r="A214" s="1">
        <v>213</v>
      </c>
      <c r="B214" s="1">
        <v>121.06131665233988</v>
      </c>
      <c r="C214" s="1">
        <f t="shared" si="9"/>
        <v>-1.5684133813920198</v>
      </c>
      <c r="D214" s="1">
        <f t="shared" si="10"/>
        <v>-1.6352619949838145</v>
      </c>
      <c r="E214" s="22"/>
    </row>
    <row r="215" spans="1:5" x14ac:dyDescent="0.3">
      <c r="A215" s="1">
        <v>214</v>
      </c>
      <c r="B215" s="1">
        <v>119.49290327094786</v>
      </c>
      <c r="C215" s="1">
        <f t="shared" si="9"/>
        <v>1.6061846963566495</v>
      </c>
      <c r="D215" s="1">
        <f t="shared" si="10"/>
        <v>1.5393360827648548</v>
      </c>
      <c r="E215" s="22"/>
    </row>
    <row r="216" spans="1:5" x14ac:dyDescent="0.3">
      <c r="A216" s="1">
        <v>215</v>
      </c>
      <c r="B216" s="1">
        <v>121.09908796730451</v>
      </c>
      <c r="C216" s="1">
        <f t="shared" si="9"/>
        <v>8.6401996668428183E-2</v>
      </c>
      <c r="D216" s="1">
        <f t="shared" si="10"/>
        <v>1.9553383076633554E-2</v>
      </c>
      <c r="E216" s="22"/>
    </row>
    <row r="217" spans="1:5" x14ac:dyDescent="0.3">
      <c r="A217" s="1">
        <v>216</v>
      </c>
      <c r="B217" s="1">
        <v>121.18548996397294</v>
      </c>
      <c r="C217" s="1">
        <f t="shared" si="9"/>
        <v>-2.0445781956368592</v>
      </c>
      <c r="D217" s="1">
        <f t="shared" si="10"/>
        <v>-2.1114268092286537</v>
      </c>
      <c r="E217" s="22"/>
    </row>
    <row r="218" spans="1:5" x14ac:dyDescent="0.3">
      <c r="A218" s="1">
        <v>217</v>
      </c>
      <c r="B218" s="1">
        <v>119.14091176833608</v>
      </c>
      <c r="C218" s="1">
        <f t="shared" si="9"/>
        <v>1.4969282347010449</v>
      </c>
      <c r="D218" s="1">
        <f t="shared" si="10"/>
        <v>1.4300796211092501</v>
      </c>
      <c r="E218" s="22"/>
    </row>
    <row r="219" spans="1:5" x14ac:dyDescent="0.3">
      <c r="A219" s="1">
        <v>218</v>
      </c>
      <c r="B219" s="1">
        <v>120.63784000303713</v>
      </c>
      <c r="C219" s="1">
        <f t="shared" si="9"/>
        <v>-1.5415957932418678</v>
      </c>
      <c r="D219" s="1">
        <f t="shared" si="10"/>
        <v>-1.6084444068336625</v>
      </c>
      <c r="E219" s="22"/>
    </row>
    <row r="220" spans="1:5" x14ac:dyDescent="0.3">
      <c r="A220" s="1">
        <v>219</v>
      </c>
      <c r="B220" s="1">
        <v>119.09624420979526</v>
      </c>
      <c r="C220" s="1">
        <f t="shared" si="9"/>
        <v>-0.5765559762949124</v>
      </c>
      <c r="D220" s="1">
        <f t="shared" si="10"/>
        <v>-0.64340458988670701</v>
      </c>
      <c r="E220" s="22"/>
    </row>
    <row r="221" spans="1:5" x14ac:dyDescent="0.3">
      <c r="A221" s="1">
        <v>220</v>
      </c>
      <c r="B221" s="1">
        <v>118.51968823350035</v>
      </c>
      <c r="C221" s="1">
        <f t="shared" si="9"/>
        <v>2.1242635739326943</v>
      </c>
      <c r="D221" s="1">
        <f t="shared" si="10"/>
        <v>2.0574149603408998</v>
      </c>
      <c r="E221" s="22"/>
    </row>
    <row r="222" spans="1:5" x14ac:dyDescent="0.3">
      <c r="A222" s="1">
        <v>221</v>
      </c>
      <c r="B222" s="1">
        <v>120.64395180743304</v>
      </c>
      <c r="C222" s="1">
        <f t="shared" si="9"/>
        <v>-0.16484136722283438</v>
      </c>
      <c r="D222" s="1">
        <f t="shared" si="10"/>
        <v>-0.23168998081462899</v>
      </c>
      <c r="E222" s="22"/>
    </row>
    <row r="223" spans="1:5" x14ac:dyDescent="0.3">
      <c r="A223" s="1">
        <v>222</v>
      </c>
      <c r="B223" s="1">
        <v>120.47911044021021</v>
      </c>
      <c r="C223" s="1">
        <f t="shared" si="9"/>
        <v>-0.57654688134789467</v>
      </c>
      <c r="D223" s="1">
        <f t="shared" si="10"/>
        <v>-0.64339549493968928</v>
      </c>
      <c r="E223" s="22"/>
    </row>
    <row r="224" spans="1:5" x14ac:dyDescent="0.3">
      <c r="A224" s="1">
        <v>223</v>
      </c>
      <c r="B224" s="1">
        <v>119.90256355886231</v>
      </c>
      <c r="C224" s="1">
        <f t="shared" si="9"/>
        <v>0.2366346052440349</v>
      </c>
      <c r="D224" s="1">
        <f t="shared" si="10"/>
        <v>0.16978599165224029</v>
      </c>
      <c r="E224" s="22"/>
    </row>
    <row r="225" spans="1:5" x14ac:dyDescent="0.3">
      <c r="A225" s="1">
        <v>224</v>
      </c>
      <c r="B225" s="1">
        <v>120.13919816410635</v>
      </c>
      <c r="C225" s="1">
        <f t="shared" si="9"/>
        <v>-0.56489398048142903</v>
      </c>
      <c r="D225" s="1">
        <f t="shared" si="10"/>
        <v>-0.63174259407322364</v>
      </c>
      <c r="E225" s="22"/>
    </row>
    <row r="226" spans="1:5" x14ac:dyDescent="0.3">
      <c r="A226" s="1">
        <v>225</v>
      </c>
      <c r="B226" s="1">
        <v>119.57430418362492</v>
      </c>
      <c r="C226" s="1">
        <f t="shared" si="9"/>
        <v>1.5255091057042591</v>
      </c>
      <c r="D226" s="1">
        <f t="shared" si="10"/>
        <v>1.4586604921124644</v>
      </c>
      <c r="E226" s="22"/>
    </row>
    <row r="227" spans="1:5" x14ac:dyDescent="0.3">
      <c r="A227" s="1">
        <v>226</v>
      </c>
      <c r="B227" s="1">
        <v>121.09981328932918</v>
      </c>
      <c r="C227" s="1">
        <f t="shared" si="9"/>
        <v>-1.2616374078788795</v>
      </c>
      <c r="D227" s="1">
        <f t="shared" si="10"/>
        <v>-1.3284860214706742</v>
      </c>
      <c r="E227" s="22"/>
    </row>
    <row r="228" spans="1:5" x14ac:dyDescent="0.3">
      <c r="A228" s="1">
        <v>227</v>
      </c>
      <c r="B228" s="1">
        <v>119.8381758814503</v>
      </c>
      <c r="C228" s="1">
        <f t="shared" si="9"/>
        <v>1.3490080164046958E-2</v>
      </c>
      <c r="D228" s="1">
        <f t="shared" si="10"/>
        <v>-5.335853342774767E-2</v>
      </c>
      <c r="E228" s="22"/>
    </row>
    <row r="229" spans="1:5" x14ac:dyDescent="0.3">
      <c r="A229" s="1">
        <v>228</v>
      </c>
      <c r="B229" s="1">
        <v>119.85166596161434</v>
      </c>
      <c r="C229" s="1">
        <f t="shared" si="9"/>
        <v>0.55846385293989442</v>
      </c>
      <c r="D229" s="1">
        <f t="shared" si="10"/>
        <v>0.49161523934809981</v>
      </c>
      <c r="E229" s="22"/>
    </row>
    <row r="230" spans="1:5" x14ac:dyDescent="0.3">
      <c r="A230" s="1">
        <v>229</v>
      </c>
      <c r="B230" s="1">
        <v>120.41012981455424</v>
      </c>
      <c r="C230" s="1">
        <f t="shared" si="9"/>
        <v>3.2810021366458386E-2</v>
      </c>
      <c r="D230" s="1">
        <f t="shared" si="10"/>
        <v>-3.4038592225336242E-2</v>
      </c>
      <c r="E230" s="22"/>
    </row>
    <row r="231" spans="1:5" x14ac:dyDescent="0.3">
      <c r="A231" s="1">
        <v>230</v>
      </c>
      <c r="B231" s="1">
        <v>120.4429398359207</v>
      </c>
      <c r="C231" s="1">
        <f t="shared" si="9"/>
        <v>-2.2108611119620036</v>
      </c>
      <c r="D231" s="1">
        <f t="shared" si="10"/>
        <v>-2.2777097255537981</v>
      </c>
      <c r="E231" s="22"/>
    </row>
    <row r="232" spans="1:5" x14ac:dyDescent="0.3">
      <c r="A232" s="1">
        <v>231</v>
      </c>
      <c r="B232" s="1">
        <v>118.23207872395869</v>
      </c>
      <c r="C232" s="1">
        <f t="shared" si="9"/>
        <v>2.2413553324440727</v>
      </c>
      <c r="D232" s="1">
        <f t="shared" si="10"/>
        <v>2.1745067188522782</v>
      </c>
      <c r="E232" s="22"/>
    </row>
    <row r="233" spans="1:5" x14ac:dyDescent="0.3">
      <c r="A233" s="1">
        <v>232</v>
      </c>
      <c r="B233" s="1">
        <v>120.47343405640277</v>
      </c>
      <c r="C233" s="1">
        <f t="shared" si="9"/>
        <v>-0.20038783077325206</v>
      </c>
      <c r="D233" s="1">
        <f t="shared" si="10"/>
        <v>-0.26723644436504668</v>
      </c>
      <c r="E233" s="22"/>
    </row>
    <row r="234" spans="1:5" x14ac:dyDescent="0.3">
      <c r="A234" s="1">
        <v>233</v>
      </c>
      <c r="B234" s="1">
        <v>120.27304622562951</v>
      </c>
      <c r="C234" s="1">
        <f t="shared" si="9"/>
        <v>-0.61499235926021356</v>
      </c>
      <c r="D234" s="1">
        <f t="shared" si="10"/>
        <v>-0.68184097285200818</v>
      </c>
      <c r="E234" s="22"/>
    </row>
    <row r="235" spans="1:5" x14ac:dyDescent="0.3">
      <c r="A235" s="1">
        <v>234</v>
      </c>
      <c r="B235" s="1">
        <v>119.6580538663693</v>
      </c>
      <c r="C235" s="1">
        <f t="shared" si="9"/>
        <v>0.64824348555703182</v>
      </c>
      <c r="D235" s="1">
        <f t="shared" si="10"/>
        <v>0.5813948719652372</v>
      </c>
      <c r="E235" s="22"/>
    </row>
    <row r="236" spans="1:5" x14ac:dyDescent="0.3">
      <c r="A236" s="1">
        <v>235</v>
      </c>
      <c r="B236" s="1">
        <v>120.30629735192633</v>
      </c>
      <c r="C236" s="1">
        <f t="shared" si="9"/>
        <v>-0.87104126578196883</v>
      </c>
      <c r="D236" s="1">
        <f t="shared" si="10"/>
        <v>-0.93788987937376345</v>
      </c>
      <c r="E236" s="22"/>
    </row>
    <row r="237" spans="1:5" x14ac:dyDescent="0.3">
      <c r="A237" s="1">
        <v>236</v>
      </c>
      <c r="B237" s="1">
        <v>119.43525608614436</v>
      </c>
      <c r="C237" s="1">
        <f t="shared" si="9"/>
        <v>-0.16545527614653111</v>
      </c>
      <c r="D237" s="1">
        <f t="shared" si="10"/>
        <v>-0.23230388973832572</v>
      </c>
      <c r="E237" s="22"/>
    </row>
    <row r="238" spans="1:5" x14ac:dyDescent="0.3">
      <c r="A238" s="1">
        <v>237</v>
      </c>
      <c r="B238" s="1">
        <v>119.26980080999783</v>
      </c>
      <c r="C238" s="1">
        <f t="shared" si="9"/>
        <v>2.0793436306121293</v>
      </c>
      <c r="D238" s="1">
        <f t="shared" si="10"/>
        <v>2.0124950170203348</v>
      </c>
      <c r="E238" s="22"/>
    </row>
    <row r="239" spans="1:5" x14ac:dyDescent="0.3">
      <c r="A239" s="1">
        <v>238</v>
      </c>
      <c r="B239" s="1">
        <v>121.34914444060996</v>
      </c>
      <c r="C239" s="1">
        <f t="shared" si="9"/>
        <v>-1.0302824193786364</v>
      </c>
      <c r="D239" s="1">
        <f t="shared" si="10"/>
        <v>-1.0971310329704311</v>
      </c>
      <c r="E239" s="22"/>
    </row>
    <row r="240" spans="1:5" x14ac:dyDescent="0.3">
      <c r="A240" s="1">
        <v>239</v>
      </c>
      <c r="B240" s="1">
        <v>120.31886202123133</v>
      </c>
      <c r="C240" s="1">
        <f t="shared" si="9"/>
        <v>-1.3039516488788649</v>
      </c>
      <c r="D240" s="1">
        <f t="shared" si="10"/>
        <v>-1.3708002624706597</v>
      </c>
      <c r="E240" s="22"/>
    </row>
    <row r="241" spans="1:5" x14ac:dyDescent="0.3">
      <c r="A241" s="1">
        <v>240</v>
      </c>
      <c r="B241" s="1">
        <v>119.01491037235246</v>
      </c>
      <c r="C241" s="1">
        <f t="shared" si="9"/>
        <v>-0.57544411902199499</v>
      </c>
      <c r="D241" s="1">
        <f t="shared" si="10"/>
        <v>-0.64229273261378961</v>
      </c>
      <c r="E241" s="22"/>
    </row>
    <row r="242" spans="1:5" x14ac:dyDescent="0.3">
      <c r="A242" s="1">
        <v>241</v>
      </c>
      <c r="B242" s="1">
        <v>118.43946625333047</v>
      </c>
      <c r="C242" s="1">
        <f t="shared" si="9"/>
        <v>2.2809945221524686</v>
      </c>
      <c r="D242" s="1">
        <f t="shared" si="10"/>
        <v>2.2141459085606741</v>
      </c>
      <c r="E242" s="22"/>
    </row>
    <row r="243" spans="1:5" x14ac:dyDescent="0.3">
      <c r="A243" s="1">
        <v>242</v>
      </c>
      <c r="B243" s="1">
        <v>120.72046077548293</v>
      </c>
      <c r="C243" s="1">
        <f t="shared" si="9"/>
        <v>-1.6237891031778418</v>
      </c>
      <c r="D243" s="1">
        <f t="shared" si="10"/>
        <v>-1.6906377167696365</v>
      </c>
      <c r="E243" s="22"/>
    </row>
    <row r="244" spans="1:5" x14ac:dyDescent="0.3">
      <c r="A244" s="1">
        <v>243</v>
      </c>
      <c r="B244" s="1">
        <v>119.09667167230509</v>
      </c>
      <c r="C244" s="1">
        <f t="shared" si="9"/>
        <v>-1.7221282178070396E-2</v>
      </c>
      <c r="D244" s="1">
        <f t="shared" si="10"/>
        <v>-8.4069895769865025E-2</v>
      </c>
      <c r="E244" s="22"/>
    </row>
    <row r="245" spans="1:5" x14ac:dyDescent="0.3">
      <c r="A245" s="1">
        <v>244</v>
      </c>
      <c r="B245" s="1">
        <v>119.07945039012702</v>
      </c>
      <c r="C245" s="1">
        <f t="shared" si="9"/>
        <v>1.3395560927165207</v>
      </c>
      <c r="D245" s="1">
        <f t="shared" si="10"/>
        <v>1.2727074791247259</v>
      </c>
      <c r="E245" s="22"/>
    </row>
    <row r="246" spans="1:5" x14ac:dyDescent="0.3">
      <c r="A246" s="1">
        <v>245</v>
      </c>
      <c r="B246" s="1">
        <v>120.41900648284354</v>
      </c>
      <c r="C246" s="1">
        <f t="shared" si="9"/>
        <v>-0.20457036953303032</v>
      </c>
      <c r="D246" s="1">
        <f t="shared" si="10"/>
        <v>-0.27141898312482493</v>
      </c>
      <c r="E246" s="22"/>
    </row>
    <row r="247" spans="1:5" x14ac:dyDescent="0.3">
      <c r="A247" s="1">
        <v>246</v>
      </c>
      <c r="B247" s="1">
        <v>120.21443611331051</v>
      </c>
      <c r="C247" s="1">
        <f t="shared" si="9"/>
        <v>-0.26872157832258381</v>
      </c>
      <c r="D247" s="1">
        <f t="shared" si="10"/>
        <v>-0.33557019191437842</v>
      </c>
      <c r="E247" s="22"/>
    </row>
    <row r="248" spans="1:5" x14ac:dyDescent="0.3">
      <c r="A248" s="1">
        <v>247</v>
      </c>
      <c r="B248" s="1">
        <v>119.94571453498793</v>
      </c>
      <c r="C248" s="1">
        <f t="shared" si="9"/>
        <v>-1.0921394277829677</v>
      </c>
      <c r="D248" s="1">
        <f t="shared" si="10"/>
        <v>-1.1589880413747624</v>
      </c>
      <c r="E248" s="22"/>
    </row>
    <row r="249" spans="1:5" x14ac:dyDescent="0.3">
      <c r="A249" s="1">
        <v>248</v>
      </c>
      <c r="B249" s="1">
        <v>118.85357510720496</v>
      </c>
      <c r="C249" s="1">
        <f t="shared" si="9"/>
        <v>1.9538538253982551</v>
      </c>
      <c r="D249" s="1">
        <f t="shared" si="10"/>
        <v>1.8870052118064604</v>
      </c>
      <c r="E249" s="22"/>
    </row>
    <row r="250" spans="1:5" x14ac:dyDescent="0.3">
      <c r="A250" s="1">
        <v>249</v>
      </c>
      <c r="B250" s="1">
        <v>120.80742893260322</v>
      </c>
      <c r="C250" s="1">
        <f t="shared" si="9"/>
        <v>-0.41477733248029836</v>
      </c>
      <c r="D250" s="1">
        <f t="shared" si="10"/>
        <v>-0.48162594607209297</v>
      </c>
      <c r="E250" s="22"/>
    </row>
    <row r="251" spans="1:5" x14ac:dyDescent="0.3">
      <c r="A251" s="1">
        <v>250</v>
      </c>
      <c r="B251" s="1">
        <v>120.39265160012292</v>
      </c>
      <c r="C251" s="1">
        <f t="shared" si="9"/>
        <v>-0.41911334847100079</v>
      </c>
      <c r="D251" s="1">
        <f t="shared" si="10"/>
        <v>-0.48596196206279541</v>
      </c>
      <c r="E251" s="22"/>
    </row>
    <row r="252" spans="1:5" x14ac:dyDescent="0.3">
      <c r="A252" s="1">
        <v>251</v>
      </c>
      <c r="B252" s="1">
        <v>119.97353825165192</v>
      </c>
      <c r="C252" s="1">
        <f t="shared" si="9"/>
        <v>-1.6363173926947638</v>
      </c>
      <c r="D252" s="1">
        <f t="shared" si="10"/>
        <v>-1.7031660062865586</v>
      </c>
      <c r="E252" s="22"/>
    </row>
    <row r="253" spans="1:5" x14ac:dyDescent="0.3">
      <c r="A253" s="1">
        <v>252</v>
      </c>
      <c r="B253" s="1">
        <v>118.33722085895715</v>
      </c>
      <c r="C253" s="1">
        <f t="shared" si="9"/>
        <v>1.3296357792569324</v>
      </c>
      <c r="D253" s="1">
        <f t="shared" si="10"/>
        <v>1.2627871656651377</v>
      </c>
      <c r="E253" s="22"/>
    </row>
    <row r="254" spans="1:5" x14ac:dyDescent="0.3">
      <c r="A254" s="1">
        <v>253</v>
      </c>
      <c r="B254" s="1">
        <v>119.66685663821409</v>
      </c>
      <c r="C254" s="1">
        <f t="shared" si="9"/>
        <v>-0.51768211051239632</v>
      </c>
      <c r="D254" s="1">
        <f t="shared" si="10"/>
        <v>-0.58453072410419094</v>
      </c>
      <c r="E254" s="22"/>
    </row>
    <row r="255" spans="1:5" x14ac:dyDescent="0.3">
      <c r="A255" s="1">
        <v>254</v>
      </c>
      <c r="B255" s="1">
        <v>119.14917452770169</v>
      </c>
      <c r="C255" s="1">
        <f t="shared" si="9"/>
        <v>2.201659299316816E-2</v>
      </c>
      <c r="D255" s="1">
        <f t="shared" si="10"/>
        <v>-4.4832020598626468E-2</v>
      </c>
      <c r="E255" s="22"/>
    </row>
    <row r="256" spans="1:5" x14ac:dyDescent="0.3">
      <c r="A256" s="1">
        <v>255</v>
      </c>
      <c r="B256" s="1">
        <v>119.17119112069486</v>
      </c>
      <c r="C256" s="1">
        <f t="shared" si="9"/>
        <v>1.7788056538847741</v>
      </c>
      <c r="D256" s="1">
        <f t="shared" si="10"/>
        <v>1.7119570402929793</v>
      </c>
      <c r="E256" s="22"/>
    </row>
    <row r="257" spans="1:5" x14ac:dyDescent="0.3">
      <c r="A257" s="1">
        <v>256</v>
      </c>
      <c r="B257" s="1">
        <v>120.94999677457963</v>
      </c>
      <c r="C257" s="1">
        <f t="shared" si="9"/>
        <v>-1.5912780781945912</v>
      </c>
      <c r="D257" s="1">
        <f t="shared" si="10"/>
        <v>-1.6581266917863859</v>
      </c>
      <c r="E257" s="22"/>
    </row>
    <row r="258" spans="1:5" x14ac:dyDescent="0.3">
      <c r="A258" s="1">
        <v>257</v>
      </c>
      <c r="B258" s="1">
        <v>119.35871869638504</v>
      </c>
      <c r="C258" s="1">
        <f t="shared" si="9"/>
        <v>-3.1640183806302957E-2</v>
      </c>
      <c r="D258" s="1">
        <f t="shared" si="10"/>
        <v>-9.8488797398097586E-2</v>
      </c>
      <c r="E258" s="22"/>
    </row>
    <row r="259" spans="1:5" x14ac:dyDescent="0.3">
      <c r="A259" s="1">
        <v>258</v>
      </c>
      <c r="B259" s="1">
        <v>119.32707851257874</v>
      </c>
      <c r="C259" s="1">
        <f t="shared" ref="C259:C300" si="11">B260-B259</f>
        <v>0.30512183002429083</v>
      </c>
      <c r="D259" s="1">
        <f t="shared" ref="D259:D300" si="12">C259-AVERAGE($C$2:$C$300)</f>
        <v>0.23827321643249622</v>
      </c>
      <c r="E259" s="22"/>
    </row>
    <row r="260" spans="1:5" x14ac:dyDescent="0.3">
      <c r="A260" s="1">
        <v>259</v>
      </c>
      <c r="B260" s="1">
        <v>119.63220034260303</v>
      </c>
      <c r="C260" s="1">
        <f t="shared" si="11"/>
        <v>0.39223664316523355</v>
      </c>
      <c r="D260" s="1">
        <f t="shared" si="12"/>
        <v>0.32538802957343893</v>
      </c>
      <c r="E260" s="22"/>
    </row>
    <row r="261" spans="1:5" x14ac:dyDescent="0.3">
      <c r="A261" s="1">
        <v>260</v>
      </c>
      <c r="B261" s="1">
        <v>120.02443698576826</v>
      </c>
      <c r="C261" s="1">
        <f t="shared" si="11"/>
        <v>-0.15813952813914511</v>
      </c>
      <c r="D261" s="1">
        <f t="shared" si="12"/>
        <v>-0.22498814173093973</v>
      </c>
      <c r="E261" s="22"/>
    </row>
    <row r="262" spans="1:5" x14ac:dyDescent="0.3">
      <c r="A262" s="1">
        <v>261</v>
      </c>
      <c r="B262" s="1">
        <v>119.86629745762912</v>
      </c>
      <c r="C262" s="1">
        <f t="shared" si="11"/>
        <v>-6.618620318477042E-2</v>
      </c>
      <c r="D262" s="1">
        <f t="shared" si="12"/>
        <v>-0.13303481677656503</v>
      </c>
      <c r="E262" s="22"/>
    </row>
    <row r="263" spans="1:5" x14ac:dyDescent="0.3">
      <c r="A263" s="1">
        <v>262</v>
      </c>
      <c r="B263" s="1">
        <v>119.80011125444435</v>
      </c>
      <c r="C263" s="1">
        <f t="shared" si="11"/>
        <v>0.8075767254922539</v>
      </c>
      <c r="D263" s="1">
        <f t="shared" si="12"/>
        <v>0.74072811190045929</v>
      </c>
      <c r="E263" s="22"/>
    </row>
    <row r="264" spans="1:5" x14ac:dyDescent="0.3">
      <c r="A264" s="1">
        <v>263</v>
      </c>
      <c r="B264" s="1">
        <v>120.6076879799366</v>
      </c>
      <c r="C264" s="1">
        <f t="shared" si="11"/>
        <v>0.53561507229460403</v>
      </c>
      <c r="D264" s="1">
        <f t="shared" si="12"/>
        <v>0.46876645870280942</v>
      </c>
      <c r="E264" s="22"/>
    </row>
    <row r="265" spans="1:5" x14ac:dyDescent="0.3">
      <c r="A265" s="1">
        <v>264</v>
      </c>
      <c r="B265" s="1">
        <v>121.1433030522312</v>
      </c>
      <c r="C265" s="1">
        <f t="shared" si="11"/>
        <v>-1.7111551642301492</v>
      </c>
      <c r="D265" s="1">
        <f t="shared" si="12"/>
        <v>-1.778003777821944</v>
      </c>
      <c r="E265" s="22"/>
    </row>
    <row r="266" spans="1:5" x14ac:dyDescent="0.3">
      <c r="A266" s="1">
        <v>265</v>
      </c>
      <c r="B266" s="1">
        <v>119.43214788800105</v>
      </c>
      <c r="C266" s="1">
        <f t="shared" si="11"/>
        <v>1.6624608178972267</v>
      </c>
      <c r="D266" s="1">
        <f t="shared" si="12"/>
        <v>1.5956122043054319</v>
      </c>
      <c r="E266" s="22"/>
    </row>
    <row r="267" spans="1:5" x14ac:dyDescent="0.3">
      <c r="A267" s="1">
        <v>266</v>
      </c>
      <c r="B267" s="1">
        <v>121.09460870589828</v>
      </c>
      <c r="C267" s="1">
        <f t="shared" si="11"/>
        <v>-1.7268121155211702</v>
      </c>
      <c r="D267" s="1">
        <f t="shared" si="12"/>
        <v>-1.7936607291129649</v>
      </c>
      <c r="E267" s="22"/>
    </row>
    <row r="268" spans="1:5" x14ac:dyDescent="0.3">
      <c r="A268" s="1">
        <v>267</v>
      </c>
      <c r="B268" s="1">
        <v>119.36779659037711</v>
      </c>
      <c r="C268" s="1">
        <f t="shared" si="11"/>
        <v>8.8473370851716027E-2</v>
      </c>
      <c r="D268" s="1">
        <f t="shared" si="12"/>
        <v>2.1624757259921398E-2</v>
      </c>
      <c r="E268" s="22"/>
    </row>
    <row r="269" spans="1:5" x14ac:dyDescent="0.3">
      <c r="A269" s="1">
        <v>268</v>
      </c>
      <c r="B269" s="1">
        <v>119.45626996122883</v>
      </c>
      <c r="C269" s="1">
        <f t="shared" si="11"/>
        <v>1.5584282664349303</v>
      </c>
      <c r="D269" s="1">
        <f t="shared" si="12"/>
        <v>1.4915796528431355</v>
      </c>
      <c r="E269" s="22"/>
    </row>
    <row r="270" spans="1:5" x14ac:dyDescent="0.3">
      <c r="A270" s="1">
        <v>269</v>
      </c>
      <c r="B270" s="1">
        <v>121.01469822766376</v>
      </c>
      <c r="C270" s="1">
        <f t="shared" si="11"/>
        <v>-0.39519591155112721</v>
      </c>
      <c r="D270" s="1">
        <f t="shared" si="12"/>
        <v>-0.46204452514292182</v>
      </c>
      <c r="E270" s="22"/>
    </row>
    <row r="271" spans="1:5" x14ac:dyDescent="0.3">
      <c r="A271" s="1">
        <v>270</v>
      </c>
      <c r="B271" s="1">
        <v>120.61950231611263</v>
      </c>
      <c r="C271" s="1">
        <f t="shared" si="11"/>
        <v>-1.3906765161664225</v>
      </c>
      <c r="D271" s="1">
        <f t="shared" si="12"/>
        <v>-1.4575251297582172</v>
      </c>
      <c r="E271" s="22"/>
    </row>
    <row r="272" spans="1:5" x14ac:dyDescent="0.3">
      <c r="A272" s="1">
        <v>271</v>
      </c>
      <c r="B272" s="1">
        <v>119.22882579994621</v>
      </c>
      <c r="C272" s="1">
        <f t="shared" si="11"/>
        <v>1.5980049283825792</v>
      </c>
      <c r="D272" s="1">
        <f t="shared" si="12"/>
        <v>1.5311563147907845</v>
      </c>
      <c r="E272" s="22"/>
    </row>
    <row r="273" spans="1:5" x14ac:dyDescent="0.3">
      <c r="A273" s="1">
        <v>272</v>
      </c>
      <c r="B273" s="1">
        <v>120.82683072832879</v>
      </c>
      <c r="C273" s="1">
        <f t="shared" si="11"/>
        <v>-2.1683354134438559</v>
      </c>
      <c r="D273" s="1">
        <f t="shared" si="12"/>
        <v>-2.2351840270356504</v>
      </c>
      <c r="E273" s="22"/>
    </row>
    <row r="274" spans="1:5" x14ac:dyDescent="0.3">
      <c r="A274" s="1">
        <v>273</v>
      </c>
      <c r="B274" s="1">
        <v>118.65849531488493</v>
      </c>
      <c r="C274" s="1">
        <f t="shared" si="11"/>
        <v>2.6491875360079575</v>
      </c>
      <c r="D274" s="1">
        <f t="shared" si="12"/>
        <v>2.582338922416163</v>
      </c>
      <c r="E274" s="22"/>
    </row>
    <row r="275" spans="1:5" x14ac:dyDescent="0.3">
      <c r="A275" s="1">
        <v>274</v>
      </c>
      <c r="B275" s="1">
        <v>121.30768285089289</v>
      </c>
      <c r="C275" s="1">
        <f t="shared" si="11"/>
        <v>-1.562829083923134</v>
      </c>
      <c r="D275" s="1">
        <f t="shared" si="12"/>
        <v>-1.6296776975149287</v>
      </c>
      <c r="E275" s="22"/>
    </row>
    <row r="276" spans="1:5" x14ac:dyDescent="0.3">
      <c r="A276" s="1">
        <v>275</v>
      </c>
      <c r="B276" s="1">
        <v>119.74485376696975</v>
      </c>
      <c r="C276" s="1">
        <f t="shared" si="11"/>
        <v>1.0499013569642557</v>
      </c>
      <c r="D276" s="1">
        <f t="shared" si="12"/>
        <v>0.98305274337246107</v>
      </c>
      <c r="E276" s="22"/>
    </row>
    <row r="277" spans="1:5" x14ac:dyDescent="0.3">
      <c r="A277" s="1">
        <v>276</v>
      </c>
      <c r="B277" s="1">
        <v>120.79475512393401</v>
      </c>
      <c r="C277" s="1">
        <f t="shared" si="11"/>
        <v>-0.46775653572694864</v>
      </c>
      <c r="D277" s="1">
        <f t="shared" si="12"/>
        <v>-0.53460514931874326</v>
      </c>
      <c r="E277" s="22"/>
    </row>
    <row r="278" spans="1:5" x14ac:dyDescent="0.3">
      <c r="A278" s="1">
        <v>277</v>
      </c>
      <c r="B278" s="1">
        <v>120.32699858820706</v>
      </c>
      <c r="C278" s="1">
        <f t="shared" si="11"/>
        <v>-0.515492502017878</v>
      </c>
      <c r="D278" s="1">
        <f t="shared" si="12"/>
        <v>-0.58234111560967261</v>
      </c>
      <c r="E278" s="22"/>
    </row>
    <row r="279" spans="1:5" x14ac:dyDescent="0.3">
      <c r="A279" s="1">
        <v>278</v>
      </c>
      <c r="B279" s="1">
        <v>119.81150608618918</v>
      </c>
      <c r="C279" s="1">
        <f t="shared" si="11"/>
        <v>0.2886577021854464</v>
      </c>
      <c r="D279" s="1">
        <f t="shared" si="12"/>
        <v>0.22180908859365178</v>
      </c>
      <c r="E279" s="22"/>
    </row>
    <row r="280" spans="1:5" x14ac:dyDescent="0.3">
      <c r="A280" s="1">
        <v>279</v>
      </c>
      <c r="B280" s="1">
        <v>120.10016378837463</v>
      </c>
      <c r="C280" s="1">
        <f t="shared" si="11"/>
        <v>-9.8574446383281611E-2</v>
      </c>
      <c r="D280" s="1">
        <f t="shared" si="12"/>
        <v>-0.16542305997507623</v>
      </c>
      <c r="E280" s="22"/>
    </row>
    <row r="281" spans="1:5" x14ac:dyDescent="0.3">
      <c r="A281" s="1">
        <v>280</v>
      </c>
      <c r="B281" s="1">
        <v>120.00158934199135</v>
      </c>
      <c r="C281" s="1">
        <f t="shared" si="11"/>
        <v>1.5169712241913658</v>
      </c>
      <c r="D281" s="1">
        <f t="shared" si="12"/>
        <v>1.450122610599571</v>
      </c>
      <c r="E281" s="22"/>
    </row>
    <row r="282" spans="1:5" x14ac:dyDescent="0.3">
      <c r="A282" s="1">
        <v>281</v>
      </c>
      <c r="B282" s="1">
        <v>121.51856056618271</v>
      </c>
      <c r="C282" s="1">
        <f t="shared" si="11"/>
        <v>-1.8230934983876068</v>
      </c>
      <c r="D282" s="1">
        <f t="shared" si="12"/>
        <v>-1.8899421119794015</v>
      </c>
      <c r="E282" s="22"/>
    </row>
    <row r="283" spans="1:5" x14ac:dyDescent="0.3">
      <c r="A283" s="1">
        <v>282</v>
      </c>
      <c r="B283" s="1">
        <v>119.69546706779511</v>
      </c>
      <c r="C283" s="1">
        <f t="shared" si="11"/>
        <v>0.94172492026700638</v>
      </c>
      <c r="D283" s="1">
        <f t="shared" si="12"/>
        <v>0.87487630667521177</v>
      </c>
      <c r="E283" s="22"/>
    </row>
    <row r="284" spans="1:5" x14ac:dyDescent="0.3">
      <c r="A284" s="1">
        <v>283</v>
      </c>
      <c r="B284" s="1">
        <v>120.63719198806211</v>
      </c>
      <c r="C284" s="1">
        <f t="shared" si="11"/>
        <v>-1.8741638996289112</v>
      </c>
      <c r="D284" s="1">
        <f t="shared" si="12"/>
        <v>-1.9410125132207059</v>
      </c>
      <c r="E284" s="22"/>
    </row>
    <row r="285" spans="1:5" x14ac:dyDescent="0.3">
      <c r="A285" s="1">
        <v>284</v>
      </c>
      <c r="B285" s="1">
        <v>118.7630280884332</v>
      </c>
      <c r="C285" s="1">
        <f t="shared" si="11"/>
        <v>0.86755107986391522</v>
      </c>
      <c r="D285" s="1">
        <f t="shared" si="12"/>
        <v>0.80070246627212061</v>
      </c>
      <c r="E285" s="22"/>
    </row>
    <row r="286" spans="1:5" x14ac:dyDescent="0.3">
      <c r="A286" s="1">
        <v>285</v>
      </c>
      <c r="B286" s="1">
        <v>119.63057916829712</v>
      </c>
      <c r="C286" s="1">
        <f t="shared" si="11"/>
        <v>0.56307953855139203</v>
      </c>
      <c r="D286" s="1">
        <f t="shared" si="12"/>
        <v>0.49623092495959742</v>
      </c>
      <c r="E286" s="22"/>
    </row>
    <row r="287" spans="1:5" x14ac:dyDescent="0.3">
      <c r="A287" s="1">
        <v>286</v>
      </c>
      <c r="B287" s="1">
        <v>120.19365870684851</v>
      </c>
      <c r="C287" s="1">
        <f t="shared" si="11"/>
        <v>0.49130221668747254</v>
      </c>
      <c r="D287" s="1">
        <f t="shared" si="12"/>
        <v>0.42445360309567792</v>
      </c>
      <c r="E287" s="22"/>
    </row>
    <row r="288" spans="1:5" x14ac:dyDescent="0.3">
      <c r="A288" s="1">
        <v>287</v>
      </c>
      <c r="B288" s="1">
        <v>120.68496092353598</v>
      </c>
      <c r="C288" s="1">
        <f t="shared" si="11"/>
        <v>-0.61750256463710684</v>
      </c>
      <c r="D288" s="1">
        <f t="shared" si="12"/>
        <v>-0.68435117822890146</v>
      </c>
      <c r="E288" s="22"/>
    </row>
    <row r="289" spans="1:5" x14ac:dyDescent="0.3">
      <c r="A289" s="1">
        <v>288</v>
      </c>
      <c r="B289" s="1">
        <v>120.06745835889888</v>
      </c>
      <c r="C289" s="1">
        <f t="shared" si="11"/>
        <v>0.8305107712658355</v>
      </c>
      <c r="D289" s="1">
        <f t="shared" si="12"/>
        <v>0.76366215767404089</v>
      </c>
      <c r="E289" s="22"/>
    </row>
    <row r="290" spans="1:5" x14ac:dyDescent="0.3">
      <c r="A290" s="1">
        <v>289</v>
      </c>
      <c r="B290" s="1">
        <v>120.89796913016471</v>
      </c>
      <c r="C290" s="1">
        <f t="shared" si="11"/>
        <v>-1.5823070498299785</v>
      </c>
      <c r="D290" s="1">
        <f t="shared" si="12"/>
        <v>-1.6491556634217732</v>
      </c>
      <c r="E290" s="22"/>
    </row>
    <row r="291" spans="1:5" x14ac:dyDescent="0.3">
      <c r="A291" s="1">
        <v>290</v>
      </c>
      <c r="B291" s="1">
        <v>119.31566208033473</v>
      </c>
      <c r="C291" s="1">
        <f t="shared" si="11"/>
        <v>1.6221292753471062</v>
      </c>
      <c r="D291" s="1">
        <f t="shared" si="12"/>
        <v>1.5552806617553114</v>
      </c>
      <c r="E291" s="22"/>
    </row>
    <row r="292" spans="1:5" x14ac:dyDescent="0.3">
      <c r="A292" s="1">
        <v>291</v>
      </c>
      <c r="B292" s="1">
        <v>120.93779135568184</v>
      </c>
      <c r="C292" s="1">
        <f t="shared" si="11"/>
        <v>-0.60892489273101091</v>
      </c>
      <c r="D292" s="1">
        <f t="shared" si="12"/>
        <v>-0.67577350632280553</v>
      </c>
      <c r="E292" s="22"/>
    </row>
    <row r="293" spans="1:5" x14ac:dyDescent="0.3">
      <c r="A293" s="1">
        <v>292</v>
      </c>
      <c r="B293" s="1">
        <v>120.32886646295083</v>
      </c>
      <c r="C293" s="1">
        <f t="shared" si="11"/>
        <v>-0.68984149947937112</v>
      </c>
      <c r="D293" s="1">
        <f t="shared" si="12"/>
        <v>-0.75669011307116574</v>
      </c>
      <c r="E293" s="22"/>
    </row>
    <row r="294" spans="1:5" x14ac:dyDescent="0.3">
      <c r="A294" s="1">
        <v>293</v>
      </c>
      <c r="B294" s="1">
        <v>119.63902496347146</v>
      </c>
      <c r="C294" s="1">
        <f t="shared" si="11"/>
        <v>0.43826389628520701</v>
      </c>
      <c r="D294" s="1">
        <f t="shared" si="12"/>
        <v>0.3714152826934124</v>
      </c>
      <c r="E294" s="22"/>
    </row>
    <row r="295" spans="1:5" x14ac:dyDescent="0.3">
      <c r="A295" s="1">
        <v>294</v>
      </c>
      <c r="B295" s="1">
        <v>120.07728885975666</v>
      </c>
      <c r="C295" s="1">
        <f t="shared" si="11"/>
        <v>-0.82587575889192522</v>
      </c>
      <c r="D295" s="1">
        <f t="shared" si="12"/>
        <v>-0.89272437248371983</v>
      </c>
      <c r="E295" s="22"/>
    </row>
    <row r="296" spans="1:5" x14ac:dyDescent="0.3">
      <c r="A296" s="1">
        <v>295</v>
      </c>
      <c r="B296" s="1">
        <v>119.25141310086474</v>
      </c>
      <c r="C296" s="1">
        <f t="shared" si="11"/>
        <v>-0.55101054385886528</v>
      </c>
      <c r="D296" s="1">
        <f t="shared" si="12"/>
        <v>-0.61785915745065989</v>
      </c>
      <c r="E296" s="22"/>
    </row>
    <row r="297" spans="1:5" x14ac:dyDescent="0.3">
      <c r="A297" s="1">
        <v>296</v>
      </c>
      <c r="B297" s="1">
        <v>118.70040255700587</v>
      </c>
      <c r="C297" s="1">
        <f t="shared" si="11"/>
        <v>1.4669217307528015</v>
      </c>
      <c r="D297" s="1">
        <f t="shared" si="12"/>
        <v>1.4000731171610068</v>
      </c>
      <c r="E297" s="22"/>
    </row>
    <row r="298" spans="1:5" x14ac:dyDescent="0.3">
      <c r="A298" s="1">
        <v>297</v>
      </c>
      <c r="B298" s="1">
        <v>120.16732428775867</v>
      </c>
      <c r="C298" s="1">
        <f t="shared" si="11"/>
        <v>-0.86244654085021466</v>
      </c>
      <c r="D298" s="1">
        <f t="shared" si="12"/>
        <v>-0.92929515444200927</v>
      </c>
      <c r="E298" s="22"/>
    </row>
    <row r="299" spans="1:5" x14ac:dyDescent="0.3">
      <c r="A299" s="1">
        <v>298</v>
      </c>
      <c r="B299" s="1">
        <v>119.30487774690846</v>
      </c>
      <c r="C299" s="1">
        <f t="shared" si="11"/>
        <v>0.73658952715049963</v>
      </c>
      <c r="D299" s="1">
        <f t="shared" si="12"/>
        <v>0.66974091355870502</v>
      </c>
      <c r="E299" s="22"/>
    </row>
    <row r="300" spans="1:5" x14ac:dyDescent="0.3">
      <c r="A300" s="1">
        <v>299</v>
      </c>
      <c r="B300" s="1">
        <v>120.04146727405896</v>
      </c>
      <c r="C300" s="1">
        <f t="shared" si="11"/>
        <v>-1.1528243248903891</v>
      </c>
      <c r="D300" s="1">
        <f t="shared" si="12"/>
        <v>-1.2196729384821838</v>
      </c>
      <c r="E300" s="22"/>
    </row>
    <row r="301" spans="1:5" x14ac:dyDescent="0.3">
      <c r="A301" s="1">
        <v>300</v>
      </c>
      <c r="B301" s="1">
        <v>118.88864294916857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1"/>
  <sheetViews>
    <sheetView zoomScale="68" zoomScaleNormal="68" workbookViewId="0">
      <selection activeCell="F41" sqref="F41"/>
    </sheetView>
  </sheetViews>
  <sheetFormatPr defaultColWidth="9.109375" defaultRowHeight="14.4" x14ac:dyDescent="0.3"/>
  <cols>
    <col min="1" max="16384" width="9.109375" style="1"/>
  </cols>
  <sheetData>
    <row r="1" spans="1:23" x14ac:dyDescent="0.3">
      <c r="A1" s="1" t="s">
        <v>107</v>
      </c>
      <c r="B1" s="1" t="s">
        <v>1</v>
      </c>
      <c r="C1" s="1" t="s">
        <v>109</v>
      </c>
      <c r="D1" s="1" t="s">
        <v>110</v>
      </c>
      <c r="E1" s="1" t="s">
        <v>2</v>
      </c>
      <c r="F1" s="1" t="s">
        <v>109</v>
      </c>
      <c r="G1" s="1" t="s">
        <v>110</v>
      </c>
      <c r="Q1" s="1" t="s">
        <v>108</v>
      </c>
      <c r="R1" s="1" t="s">
        <v>1</v>
      </c>
      <c r="S1" s="1" t="s">
        <v>109</v>
      </c>
      <c r="T1" s="1" t="s">
        <v>110</v>
      </c>
      <c r="U1" s="1" t="s">
        <v>2</v>
      </c>
      <c r="V1" s="1" t="s">
        <v>109</v>
      </c>
      <c r="W1" s="1" t="s">
        <v>110</v>
      </c>
    </row>
    <row r="2" spans="1:23" x14ac:dyDescent="0.3">
      <c r="A2" s="1">
        <v>5.6009074852219785</v>
      </c>
      <c r="B2" s="2">
        <v>0.52330542764353882</v>
      </c>
      <c r="C2" s="1">
        <f>1/SQRT(COUNT($A$2:$A$101))</f>
        <v>0.1</v>
      </c>
      <c r="D2" s="1">
        <f>-1/SQRT(COUNT($A$2:$A$101))</f>
        <v>-0.1</v>
      </c>
      <c r="E2" s="2">
        <v>0.52330542764353882</v>
      </c>
      <c r="F2" s="1">
        <f>1/SQRT(COUNT($A$2:$A$101))</f>
        <v>0.1</v>
      </c>
      <c r="G2" s="1">
        <f>-1/SQRT(COUNT($A$2:$A$101))</f>
        <v>-0.1</v>
      </c>
      <c r="Q2" s="1">
        <f>A3-A2</f>
        <v>-1.63508644726139</v>
      </c>
      <c r="R2" s="2">
        <v>-0.77903511817697191</v>
      </c>
      <c r="S2" s="1">
        <f>1/SQRT(COUNT($A$2:$A$101))</f>
        <v>0.1</v>
      </c>
      <c r="T2" s="1">
        <f>-1/SQRT(COUNT($A$2:$A$101))</f>
        <v>-0.1</v>
      </c>
      <c r="U2" s="2">
        <v>-0.77903511817697191</v>
      </c>
      <c r="V2" s="1">
        <f>1/SQRT(COUNT($A$2:$A$101))</f>
        <v>0.1</v>
      </c>
      <c r="W2" s="1">
        <f>-1/SQRT(COUNT($A$2:$A$101))</f>
        <v>-0.1</v>
      </c>
    </row>
    <row r="3" spans="1:23" x14ac:dyDescent="0.3">
      <c r="A3" s="1">
        <v>3.9658210379605885</v>
      </c>
      <c r="B3" s="3">
        <v>0.76118010645213841</v>
      </c>
      <c r="C3" s="105">
        <f>SQRT((1/COUNT($A$2:$A$101))*(1+2*SUMSQ($B$2)))</f>
        <v>0.12440647656783686</v>
      </c>
      <c r="D3" s="105">
        <f>-SQRT((1/COUNT($A$2:$A$101))*(1+2*SUMSQ($B$2)))</f>
        <v>-0.12440647656783686</v>
      </c>
      <c r="E3" s="3">
        <v>0.67111557744149497</v>
      </c>
      <c r="F3" s="1">
        <f t="shared" ref="F3:F36" si="0">1/SQRT(COUNT($A$2:$A$101))</f>
        <v>0.1</v>
      </c>
      <c r="G3" s="1">
        <f t="shared" ref="G3:G36" si="1">-1/SQRT(COUNT($A$2:$A$101))</f>
        <v>-0.1</v>
      </c>
      <c r="Q3" s="1">
        <f t="shared" ref="Q3:Q66" si="2">A4-A3</f>
        <v>3.386726732582404</v>
      </c>
      <c r="R3" s="3">
        <v>0.47974179423960656</v>
      </c>
      <c r="S3" s="105">
        <f>SQRT((1/COUNT($A$2:$A$101))*(1+2*SUMSQ($R$2)))</f>
        <v>0.14878815244185328</v>
      </c>
      <c r="T3" s="105">
        <f>-SQRT((1/COUNT($A$2:$A$101))*(1+2*SUMSQ($R$2)))</f>
        <v>-0.14878815244185328</v>
      </c>
      <c r="U3" s="3">
        <v>-0.32346104094893441</v>
      </c>
      <c r="V3" s="1">
        <f t="shared" ref="V3:V34" si="3">1/SQRT(COUNT($A$2:$A$101))</f>
        <v>0.1</v>
      </c>
      <c r="W3" s="1">
        <f t="shared" ref="W3:W34" si="4">-1/SQRT(COUNT($A$2:$A$101))</f>
        <v>-0.1</v>
      </c>
    </row>
    <row r="4" spans="1:23" x14ac:dyDescent="0.3">
      <c r="A4" s="1">
        <v>7.3525477705429925</v>
      </c>
      <c r="B4" s="3">
        <v>0.56390552943120431</v>
      </c>
      <c r="C4" s="105">
        <f>SQRT((1/COUNT($A$2:$A$101))*(1+2*SUMSQ($B$2:B4)))</f>
        <v>0.18282413249802459</v>
      </c>
      <c r="D4" s="105">
        <f>-SQRT((1/COUNT($A$2:$A$101))*(1+2*SUMSQ($B$2:B4)))</f>
        <v>-0.18282413249802459</v>
      </c>
      <c r="E4" s="3">
        <v>0.20471954325072433</v>
      </c>
      <c r="F4" s="1">
        <f t="shared" si="0"/>
        <v>0.1</v>
      </c>
      <c r="G4" s="1">
        <f t="shared" si="1"/>
        <v>-0.1</v>
      </c>
      <c r="Q4" s="1">
        <f t="shared" si="2"/>
        <v>-4.5289169219779772</v>
      </c>
      <c r="R4" s="3">
        <v>-0.29725978733821729</v>
      </c>
      <c r="S4" s="105">
        <f>SQRT((1/COUNT($A$2:$A$101))*(1+2*SUMSQ($R$2:R3)))</f>
        <v>0.16352662807587304</v>
      </c>
      <c r="T4" s="105">
        <f>-SQRT((1/COUNT($A$2:$A$101))*(1+2*SUMSQ($R$2:R3)))</f>
        <v>-0.16352662807587304</v>
      </c>
      <c r="U4" s="3">
        <v>-0.1551890346531937</v>
      </c>
      <c r="V4" s="1">
        <f t="shared" si="3"/>
        <v>0.1</v>
      </c>
      <c r="W4" s="1">
        <f t="shared" si="4"/>
        <v>-0.1</v>
      </c>
    </row>
    <row r="5" spans="1:23" x14ac:dyDescent="0.3">
      <c r="A5" s="1">
        <v>2.8236308485650148</v>
      </c>
      <c r="B5" s="3">
        <v>0.63807502188532028</v>
      </c>
      <c r="C5" s="105">
        <f>SQRT((1/COUNT($A$2:$A$101))*(1+2*SUMSQ($B$2:B5)))</f>
        <v>0.20388099002784515</v>
      </c>
      <c r="D5" s="105">
        <f>-SQRT((1/COUNT($A$2:$A$101))*(1+2*SUMSQ($B$2:B5)))</f>
        <v>-0.20388099002784515</v>
      </c>
      <c r="E5" s="3">
        <v>7.1518963425147894E-2</v>
      </c>
      <c r="F5" s="1">
        <f t="shared" si="0"/>
        <v>0.1</v>
      </c>
      <c r="G5" s="1">
        <f t="shared" si="1"/>
        <v>-0.1</v>
      </c>
      <c r="Q5" s="1">
        <f t="shared" si="2"/>
        <v>4.0515677815970186</v>
      </c>
      <c r="R5" s="3">
        <v>0.10501715460646865</v>
      </c>
      <c r="S5" s="105">
        <f>SQRT((1/COUNT($A$2:$A$101))*(1+2*SUMSQ($R$2:R4)))</f>
        <v>0.16884379086372159</v>
      </c>
      <c r="T5" s="105">
        <f>-SQRT((1/COUNT($A$2:$A$101))*(1+2*SUMSQ($R$2:R4)))</f>
        <v>-0.16884379086372159</v>
      </c>
      <c r="U5" s="3">
        <v>-0.30668509234585656</v>
      </c>
      <c r="V5" s="1">
        <f t="shared" si="3"/>
        <v>0.1</v>
      </c>
      <c r="W5" s="1">
        <f t="shared" si="4"/>
        <v>-0.1</v>
      </c>
    </row>
    <row r="6" spans="1:23" x14ac:dyDescent="0.3">
      <c r="A6" s="1">
        <v>6.8751986301620338</v>
      </c>
      <c r="B6" s="3">
        <v>0.60037943270183647</v>
      </c>
      <c r="C6" s="105">
        <f>SQRT((1/COUNT($A$2:$A$101))*(1+2*SUMSQ($B$2:B6)))</f>
        <v>0.22085417668444005</v>
      </c>
      <c r="D6" s="105">
        <f>-SQRT((1/COUNT($A$2:$A$101))*(1+2*SUMSQ($B$2:B6)))</f>
        <v>-0.22085417668444005</v>
      </c>
      <c r="E6" s="3">
        <v>0.16632661555658143</v>
      </c>
      <c r="F6" s="1">
        <f t="shared" si="0"/>
        <v>0.1</v>
      </c>
      <c r="G6" s="1">
        <f t="shared" si="1"/>
        <v>-0.1</v>
      </c>
      <c r="Q6" s="1">
        <f t="shared" si="2"/>
        <v>-2.3802989440666442</v>
      </c>
      <c r="R6" s="3">
        <v>2.7764785326197104E-2</v>
      </c>
      <c r="S6" s="105">
        <f>SQRT((1/COUNT($A$2:$A$101))*(1+2*SUMSQ($R$2:R5)))</f>
        <v>0.16949571607702932</v>
      </c>
      <c r="T6" s="105">
        <f>-SQRT((1/COUNT($A$2:$A$101))*(1+2*SUMSQ($R$2:R5)))</f>
        <v>-0.16949571607702932</v>
      </c>
      <c r="U6" s="3">
        <v>-0.15060957171535203</v>
      </c>
      <c r="V6" s="1">
        <f t="shared" si="3"/>
        <v>0.1</v>
      </c>
      <c r="W6" s="1">
        <f t="shared" si="4"/>
        <v>-0.1</v>
      </c>
    </row>
    <row r="7" spans="1:23" x14ac:dyDescent="0.3">
      <c r="A7" s="1">
        <v>4.4948996860953896</v>
      </c>
      <c r="B7" s="3">
        <v>0.54140652100296904</v>
      </c>
      <c r="C7" s="105">
        <f>SQRT((1/COUNT($A$2:$A$101))*(1+2*SUMSQ($B$2:B7)))</f>
        <v>0.23374984016818631</v>
      </c>
      <c r="D7" s="105">
        <f>-SQRT((1/COUNT($A$2:$A$101))*(1+2*SUMSQ($B$2:B7)))</f>
        <v>-0.23374984016818631</v>
      </c>
      <c r="E7" s="3">
        <v>-4.4248812939939174E-2</v>
      </c>
      <c r="F7" s="1">
        <f t="shared" si="0"/>
        <v>0.1</v>
      </c>
      <c r="G7" s="1">
        <f t="shared" si="1"/>
        <v>-0.1</v>
      </c>
      <c r="Q7" s="1">
        <f t="shared" si="2"/>
        <v>1.9820041373710922</v>
      </c>
      <c r="R7" s="3">
        <v>-7.6742909956472344E-2</v>
      </c>
      <c r="S7" s="105">
        <f>SQRT((1/COUNT($A$2:$A$101))*(1+2*SUMSQ($R$2:R6)))</f>
        <v>0.16954119096711906</v>
      </c>
      <c r="T7" s="105">
        <f>-SQRT((1/COUNT($A$2:$A$101))*(1+2*SUMSQ($R$2:R6)))</f>
        <v>-0.16954119096711906</v>
      </c>
      <c r="U7" s="3">
        <v>-0.10423217910416362</v>
      </c>
      <c r="V7" s="1">
        <f t="shared" si="3"/>
        <v>0.1</v>
      </c>
      <c r="W7" s="1">
        <f t="shared" si="4"/>
        <v>-0.1</v>
      </c>
    </row>
    <row r="8" spans="1:23" x14ac:dyDescent="0.3">
      <c r="A8" s="1">
        <v>6.4769038234664817</v>
      </c>
      <c r="B8" s="3">
        <v>0.56725544204591338</v>
      </c>
      <c r="C8" s="105">
        <f>SQRT((1/COUNT($A$2:$A$101))*(1+2*SUMSQ($B$2:B8)))</f>
        <v>0.24713268199343189</v>
      </c>
      <c r="D8" s="105">
        <f>-SQRT((1/COUNT($A$2:$A$101))*(1+2*SUMSQ($B$2:B8)))</f>
        <v>-0.24713268199343189</v>
      </c>
      <c r="E8" s="3">
        <v>-7.1105211109644371E-3</v>
      </c>
      <c r="F8" s="1">
        <f t="shared" si="0"/>
        <v>0.1</v>
      </c>
      <c r="G8" s="1">
        <f t="shared" si="1"/>
        <v>-0.1</v>
      </c>
      <c r="Q8" s="1">
        <f t="shared" si="2"/>
        <v>0.33418264352233518</v>
      </c>
      <c r="R8" s="3">
        <v>0.10279726463647239</v>
      </c>
      <c r="S8" s="105">
        <f>SQRT((1/COUNT($A$2:$A$101))*(1+2*SUMSQ($R$2:R7)))</f>
        <v>0.16988821300820395</v>
      </c>
      <c r="T8" s="105">
        <f>-SQRT((1/COUNT($A$2:$A$101))*(1+2*SUMSQ($R$2:R7)))</f>
        <v>-0.16988821300820395</v>
      </c>
      <c r="U8" s="3">
        <v>-4.6146644940733152E-2</v>
      </c>
      <c r="V8" s="1">
        <f t="shared" si="3"/>
        <v>0.1</v>
      </c>
      <c r="W8" s="1">
        <f t="shared" si="4"/>
        <v>-0.1</v>
      </c>
    </row>
    <row r="9" spans="1:23" x14ac:dyDescent="0.3">
      <c r="A9" s="1">
        <v>6.8110864669888169</v>
      </c>
      <c r="B9" s="3">
        <v>0.49398982619388176</v>
      </c>
      <c r="C9" s="105">
        <f>SQRT((1/COUNT($A$2:$A$101))*(1+2*SUMSQ($B$2:B9)))</f>
        <v>0.25681721413668512</v>
      </c>
      <c r="D9" s="105">
        <f>-SQRT((1/COUNT($A$2:$A$101))*(1+2*SUMSQ($B$2:B9)))</f>
        <v>-0.25681721413668512</v>
      </c>
      <c r="E9" s="3">
        <v>-7.097426845532627E-3</v>
      </c>
      <c r="F9" s="1">
        <f t="shared" si="0"/>
        <v>0.1</v>
      </c>
      <c r="G9" s="1">
        <f t="shared" si="1"/>
        <v>-0.1</v>
      </c>
      <c r="Q9" s="1">
        <f t="shared" si="2"/>
        <v>-1.8903681505978209</v>
      </c>
      <c r="R9" s="3">
        <v>-5.1343207761687042E-2</v>
      </c>
      <c r="S9" s="105">
        <f>SQRT((1/COUNT($A$2:$A$101))*(1+2*SUMSQ($R$2:R8)))</f>
        <v>0.1705090920492385</v>
      </c>
      <c r="T9" s="105">
        <f>-SQRT((1/COUNT($A$2:$A$101))*(1+2*SUMSQ($R$2:R8)))</f>
        <v>-0.1705090920492385</v>
      </c>
      <c r="U9" s="3">
        <v>0.13654420435737219</v>
      </c>
      <c r="V9" s="1">
        <f t="shared" si="3"/>
        <v>0.1</v>
      </c>
      <c r="W9" s="1">
        <f t="shared" si="4"/>
        <v>-0.1</v>
      </c>
    </row>
    <row r="10" spans="1:23" x14ac:dyDescent="0.3">
      <c r="A10" s="1">
        <v>4.920718316390996</v>
      </c>
      <c r="B10" s="3">
        <v>0.46758592520503878</v>
      </c>
      <c r="C10" s="105">
        <f>SQRT((1/COUNT($A$2:$A$101))*(1+2*SUMSQ($B$2:B10)))</f>
        <v>0.26519391664577263</v>
      </c>
      <c r="D10" s="105">
        <f>-SQRT((1/COUNT($A$2:$A$101))*(1+2*SUMSQ($B$2:B10)))</f>
        <v>-0.26519391664577263</v>
      </c>
      <c r="E10" s="3">
        <v>-0.14106175641119198</v>
      </c>
      <c r="F10" s="1">
        <f t="shared" si="0"/>
        <v>0.1</v>
      </c>
      <c r="G10" s="1">
        <f t="shared" si="1"/>
        <v>-0.1</v>
      </c>
      <c r="Q10" s="1">
        <f t="shared" si="2"/>
        <v>1.1066268020034524</v>
      </c>
      <c r="R10" s="3">
        <v>-2.7650513227070069E-2</v>
      </c>
      <c r="S10" s="105">
        <f>SQRT((1/COUNT($A$2:$A$101))*(1+2*SUMSQ($R$2:R9)))</f>
        <v>0.17066362521381317</v>
      </c>
      <c r="T10" s="105">
        <f>-SQRT((1/COUNT($A$2:$A$101))*(1+2*SUMSQ($R$2:R9)))</f>
        <v>-0.17066362521381317</v>
      </c>
      <c r="U10" s="3">
        <v>3.5936011190650638E-2</v>
      </c>
      <c r="V10" s="1">
        <f t="shared" si="3"/>
        <v>0.1</v>
      </c>
      <c r="W10" s="1">
        <f t="shared" si="4"/>
        <v>-0.1</v>
      </c>
    </row>
    <row r="11" spans="1:23" x14ac:dyDescent="0.3">
      <c r="A11" s="1">
        <v>6.0273451183944484</v>
      </c>
      <c r="B11" s="3">
        <v>0.45739758433928396</v>
      </c>
      <c r="C11" s="105">
        <f>SQRT((1/COUNT($A$2:$A$101))*(1+2*SUMSQ($B$2:B11)))</f>
        <v>0.2729689807086389</v>
      </c>
      <c r="D11" s="105">
        <f>-SQRT((1/COUNT($A$2:$A$101))*(1+2*SUMSQ($B$2:B11)))</f>
        <v>-0.2729689807086389</v>
      </c>
      <c r="E11" s="3">
        <v>-2.098767734604216E-2</v>
      </c>
      <c r="F11" s="1">
        <f t="shared" si="0"/>
        <v>0.1</v>
      </c>
      <c r="G11" s="1">
        <f t="shared" si="1"/>
        <v>-0.1</v>
      </c>
      <c r="Q11" s="1">
        <f t="shared" si="2"/>
        <v>-0.93434546223064174</v>
      </c>
      <c r="R11" s="3">
        <v>5.0078206028003155E-2</v>
      </c>
      <c r="S11" s="105">
        <f>SQRT((1/COUNT($A$2:$A$101))*(1+2*SUMSQ($R$2:R10)))</f>
        <v>0.17070841803717618</v>
      </c>
      <c r="T11" s="105">
        <f>-SQRT((1/COUNT($A$2:$A$101))*(1+2*SUMSQ($R$2:R10)))</f>
        <v>-0.17070841803717618</v>
      </c>
      <c r="U11" s="3">
        <v>-5.0699646235793476E-3</v>
      </c>
      <c r="V11" s="1">
        <f t="shared" si="3"/>
        <v>0.1</v>
      </c>
      <c r="W11" s="1">
        <f t="shared" si="4"/>
        <v>-0.1</v>
      </c>
    </row>
    <row r="12" spans="1:23" x14ac:dyDescent="0.3">
      <c r="A12" s="1">
        <v>5.0929996561638067</v>
      </c>
      <c r="B12" s="3">
        <v>0.40158939805361676</v>
      </c>
      <c r="C12" s="105">
        <f>SQRT((1/COUNT($A$2:$A$101))*(1+2*SUMSQ($B$2:B12)))</f>
        <v>0.27881453570733106</v>
      </c>
      <c r="D12" s="105">
        <f>-SQRT((1/COUNT($A$2:$A$101))*(1+2*SUMSQ($B$2:B12)))</f>
        <v>-0.27881453570733106</v>
      </c>
      <c r="E12" s="3">
        <v>-1.8181297561209665E-2</v>
      </c>
      <c r="F12" s="1">
        <f t="shared" si="0"/>
        <v>0.1</v>
      </c>
      <c r="G12" s="1">
        <f t="shared" si="1"/>
        <v>-0.1</v>
      </c>
      <c r="Q12" s="1">
        <f t="shared" si="2"/>
        <v>2.0845607973178621</v>
      </c>
      <c r="R12" s="3">
        <v>-5.4590624145452488E-2</v>
      </c>
      <c r="S12" s="105">
        <f>SQRT((1/COUNT($A$2:$A$101))*(1+2*SUMSQ($R$2:R11)))</f>
        <v>0.1708552619123419</v>
      </c>
      <c r="T12" s="105">
        <f>-SQRT((1/COUNT($A$2:$A$101))*(1+2*SUMSQ($R$2:R11)))</f>
        <v>-0.1708552619123419</v>
      </c>
      <c r="U12" s="3">
        <v>2.6861834157027274E-2</v>
      </c>
      <c r="V12" s="1">
        <f t="shared" si="3"/>
        <v>0.1</v>
      </c>
      <c r="W12" s="1">
        <f t="shared" si="4"/>
        <v>-0.1</v>
      </c>
    </row>
    <row r="13" spans="1:23" x14ac:dyDescent="0.3">
      <c r="A13" s="1">
        <v>7.1775604534816688</v>
      </c>
      <c r="B13" s="3">
        <v>0.39882200540528451</v>
      </c>
      <c r="C13" s="105">
        <f>SQRT((1/COUNT($A$2:$A$101))*(1+2*SUMSQ($B$2:B13)))</f>
        <v>0.28446216824316806</v>
      </c>
      <c r="D13" s="105">
        <f>-SQRT((1/COUNT($A$2:$A$101))*(1+2*SUMSQ($B$2:B13)))</f>
        <v>-0.28446216824316806</v>
      </c>
      <c r="E13" s="3">
        <v>-5.0218483374182103E-2</v>
      </c>
      <c r="F13" s="1">
        <f t="shared" si="0"/>
        <v>0.1</v>
      </c>
      <c r="G13" s="1">
        <f t="shared" si="1"/>
        <v>-0.1</v>
      </c>
      <c r="Q13" s="1">
        <f t="shared" si="2"/>
        <v>-2.3144279063453101</v>
      </c>
      <c r="R13" s="3">
        <v>3.9248660449744809E-2</v>
      </c>
      <c r="S13" s="105">
        <f>SQRT((1/COUNT($A$2:$A$101))*(1+2*SUMSQ($R$2:R12)))</f>
        <v>0.17102959757897684</v>
      </c>
      <c r="T13" s="105">
        <f>-SQRT((1/COUNT($A$2:$A$101))*(1+2*SUMSQ($R$2:R12)))</f>
        <v>-0.17102959757897684</v>
      </c>
      <c r="U13" s="3">
        <v>-4.9895357003275895E-2</v>
      </c>
      <c r="V13" s="1">
        <f t="shared" si="3"/>
        <v>0.1</v>
      </c>
      <c r="W13" s="1">
        <f t="shared" si="4"/>
        <v>-0.1</v>
      </c>
    </row>
    <row r="14" spans="1:23" x14ac:dyDescent="0.3">
      <c r="A14" s="1">
        <v>4.8631325471363587</v>
      </c>
      <c r="B14" s="3">
        <v>0.36555921974625954</v>
      </c>
      <c r="C14" s="105">
        <f>SQRT((1/COUNT($A$2:$A$101))*(1+2*SUMSQ($B$2:B14)))</f>
        <v>0.28912176677731188</v>
      </c>
      <c r="D14" s="105">
        <f>-SQRT((1/COUNT($A$2:$A$101))*(1+2*SUMSQ($B$2:B14)))</f>
        <v>-0.28912176677731188</v>
      </c>
      <c r="E14" s="3">
        <v>3.641555779499412E-2</v>
      </c>
      <c r="F14" s="1">
        <f t="shared" si="0"/>
        <v>0.1</v>
      </c>
      <c r="G14" s="1">
        <f t="shared" si="1"/>
        <v>-0.1</v>
      </c>
      <c r="Q14" s="1">
        <f t="shared" si="2"/>
        <v>0.79038648414805834</v>
      </c>
      <c r="R14" s="3">
        <v>-2.6441854065094344E-2</v>
      </c>
      <c r="S14" s="105">
        <f>SQRT((1/COUNT($A$2:$A$101))*(1+2*SUMSQ($R$2:R13)))</f>
        <v>0.17111964350993938</v>
      </c>
      <c r="T14" s="105">
        <f>-SQRT((1/COUNT($A$2:$A$101))*(1+2*SUMSQ($R$2:R13)))</f>
        <v>-0.17111964350993938</v>
      </c>
      <c r="U14" s="3">
        <v>-0.10621691752722839</v>
      </c>
      <c r="V14" s="1">
        <f t="shared" si="3"/>
        <v>0.1</v>
      </c>
      <c r="W14" s="1">
        <f t="shared" si="4"/>
        <v>-0.1</v>
      </c>
    </row>
    <row r="15" spans="1:23" x14ac:dyDescent="0.3">
      <c r="A15" s="1">
        <v>5.653519031284417</v>
      </c>
      <c r="B15" s="3">
        <v>0.34484047179131233</v>
      </c>
      <c r="C15" s="105">
        <f>SQRT((1/COUNT($A$2:$A$101))*(1+2*SUMSQ($B$2:B15)))</f>
        <v>0.29320589189874652</v>
      </c>
      <c r="D15" s="105">
        <f>-SQRT((1/COUNT($A$2:$A$101))*(1+2*SUMSQ($B$2:B15)))</f>
        <v>-0.29320589189874652</v>
      </c>
      <c r="E15" s="3">
        <v>1.7823294910017443E-2</v>
      </c>
      <c r="F15" s="1">
        <f t="shared" si="0"/>
        <v>0.1</v>
      </c>
      <c r="G15" s="1">
        <f t="shared" si="1"/>
        <v>-0.1</v>
      </c>
      <c r="Q15" s="1">
        <f t="shared" si="2"/>
        <v>-0.49097184866695986</v>
      </c>
      <c r="R15" s="3">
        <v>4.3625800919319627E-2</v>
      </c>
      <c r="S15" s="105">
        <f>SQRT((1/COUNT($A$2:$A$101))*(1+2*SUMSQ($R$2:R14)))</f>
        <v>0.17116049727637722</v>
      </c>
      <c r="T15" s="105">
        <f>-SQRT((1/COUNT($A$2:$A$101))*(1+2*SUMSQ($R$2:R14)))</f>
        <v>-0.17116049727637722</v>
      </c>
      <c r="U15" s="3">
        <v>1.3602577208441963E-3</v>
      </c>
      <c r="V15" s="1">
        <f t="shared" si="3"/>
        <v>0.1</v>
      </c>
      <c r="W15" s="1">
        <f t="shared" si="4"/>
        <v>-0.1</v>
      </c>
    </row>
    <row r="16" spans="1:23" x14ac:dyDescent="0.3">
      <c r="A16" s="1">
        <v>5.1625471826174572</v>
      </c>
      <c r="B16" s="3">
        <v>0.30491129625323687</v>
      </c>
      <c r="C16" s="105">
        <f>SQRT((1/COUNT($A$2:$A$101))*(1+2*SUMSQ($B$2:B16)))</f>
        <v>0.29635976956360993</v>
      </c>
      <c r="D16" s="105">
        <f>-SQRT((1/COUNT($A$2:$A$101))*(1+2*SUMSQ($B$2:B16)))</f>
        <v>-0.29635976956360993</v>
      </c>
      <c r="E16" s="3">
        <v>-6.5157999441275496E-2</v>
      </c>
      <c r="F16" s="1">
        <f t="shared" si="0"/>
        <v>0.1</v>
      </c>
      <c r="G16" s="1">
        <f t="shared" si="1"/>
        <v>-0.1</v>
      </c>
      <c r="Q16" s="1">
        <f t="shared" si="2"/>
        <v>1.2803386092294229</v>
      </c>
      <c r="R16" s="3">
        <v>-6.5728705366957449E-2</v>
      </c>
      <c r="S16" s="105">
        <f>SQRT((1/COUNT($A$2:$A$101))*(1+2*SUMSQ($R$2:R15)))</f>
        <v>0.17127165567604519</v>
      </c>
      <c r="T16" s="105">
        <f>-SQRT((1/COUNT($A$2:$A$101))*(1+2*SUMSQ($R$2:R15)))</f>
        <v>-0.17127165567604519</v>
      </c>
      <c r="U16" s="3">
        <v>-8.4723447128481344E-2</v>
      </c>
      <c r="V16" s="1">
        <f t="shared" si="3"/>
        <v>0.1</v>
      </c>
      <c r="W16" s="1">
        <f t="shared" si="4"/>
        <v>-0.1</v>
      </c>
    </row>
    <row r="17" spans="1:23" x14ac:dyDescent="0.3">
      <c r="A17" s="1">
        <v>6.44288579184688</v>
      </c>
      <c r="B17" s="3">
        <v>0.31091174075426131</v>
      </c>
      <c r="C17" s="105">
        <f>SQRT((1/COUNT($A$2:$A$101))*(1+2*SUMSQ($B$2:B17)))</f>
        <v>0.29960379708303581</v>
      </c>
      <c r="D17" s="105">
        <f>-SQRT((1/COUNT($A$2:$A$101))*(1+2*SUMSQ($B$2:B17)))</f>
        <v>-0.29960379708303581</v>
      </c>
      <c r="E17" s="3">
        <v>5.9540804259835579E-2</v>
      </c>
      <c r="F17" s="1">
        <f t="shared" si="0"/>
        <v>0.1</v>
      </c>
      <c r="G17" s="1">
        <f t="shared" si="1"/>
        <v>-0.1</v>
      </c>
      <c r="Q17" s="1">
        <f t="shared" si="2"/>
        <v>-1.5295535727590801</v>
      </c>
      <c r="R17" s="3">
        <v>7.4882882873863105E-2</v>
      </c>
      <c r="S17" s="105">
        <f>SQRT((1/COUNT($A$2:$A$101))*(1+2*SUMSQ($R$2:R16)))</f>
        <v>0.17152371641320655</v>
      </c>
      <c r="T17" s="105">
        <f>-SQRT((1/COUNT($A$2:$A$101))*(1+2*SUMSQ($R$2:R16)))</f>
        <v>-0.17152371641320655</v>
      </c>
      <c r="U17" s="3">
        <v>-2.7504133648546914E-2</v>
      </c>
      <c r="V17" s="1">
        <f t="shared" si="3"/>
        <v>0.1</v>
      </c>
      <c r="W17" s="1">
        <f t="shared" si="4"/>
        <v>-0.1</v>
      </c>
    </row>
    <row r="18" spans="1:23" x14ac:dyDescent="0.3">
      <c r="A18" s="1">
        <v>4.9133322190877999</v>
      </c>
      <c r="B18" s="3">
        <v>0.25791825053502354</v>
      </c>
      <c r="C18" s="105">
        <f>SQRT((1/COUNT($A$2:$A$101))*(1+2*SUMSQ($B$2:B18)))</f>
        <v>0.30181595667849281</v>
      </c>
      <c r="D18" s="105">
        <f>-SQRT((1/COUNT($A$2:$A$101))*(1+2*SUMSQ($B$2:B18)))</f>
        <v>-0.30181595667849281</v>
      </c>
      <c r="E18" s="3">
        <v>-1.1177711945292823E-2</v>
      </c>
      <c r="F18" s="1">
        <f t="shared" si="0"/>
        <v>0.1</v>
      </c>
      <c r="G18" s="1">
        <f t="shared" si="1"/>
        <v>-0.1</v>
      </c>
      <c r="Q18" s="1">
        <f t="shared" si="2"/>
        <v>0.41020616856142222</v>
      </c>
      <c r="R18" s="3">
        <v>-0.10951764813130581</v>
      </c>
      <c r="S18" s="105">
        <f>SQRT((1/COUNT($A$2:$A$101))*(1+2*SUMSQ($R$2:R17)))</f>
        <v>0.1718503250364925</v>
      </c>
      <c r="T18" s="105">
        <f>-SQRT((1/COUNT($A$2:$A$101))*(1+2*SUMSQ($R$2:R17)))</f>
        <v>-0.1718503250364925</v>
      </c>
      <c r="U18" s="3">
        <v>-0.10721891047778061</v>
      </c>
      <c r="V18" s="1">
        <f t="shared" si="3"/>
        <v>0.1</v>
      </c>
      <c r="W18" s="1">
        <f t="shared" si="4"/>
        <v>-0.1</v>
      </c>
    </row>
    <row r="19" spans="1:23" x14ac:dyDescent="0.3">
      <c r="A19" s="1">
        <v>5.3235383876492222</v>
      </c>
      <c r="B19" s="3">
        <v>0.30569234039929633</v>
      </c>
      <c r="C19" s="105">
        <f>SQRT((1/COUNT($A$2:$A$101))*(1+2*SUMSQ($B$2:B19)))</f>
        <v>0.30489642150299145</v>
      </c>
      <c r="D19" s="105">
        <f>-SQRT((1/COUNT($A$2:$A$101))*(1+2*SUMSQ($B$2:B19)))</f>
        <v>-0.30489642150299145</v>
      </c>
      <c r="E19" s="3">
        <v>8.6304149074443851E-2</v>
      </c>
      <c r="F19" s="1">
        <f t="shared" si="0"/>
        <v>0.1</v>
      </c>
      <c r="G19" s="1">
        <f t="shared" si="1"/>
        <v>-0.1</v>
      </c>
      <c r="Q19" s="1">
        <f t="shared" si="2"/>
        <v>-1.2168489425547637</v>
      </c>
      <c r="R19" s="3">
        <v>0.11024395517208491</v>
      </c>
      <c r="S19" s="105">
        <f>SQRT((1/COUNT($A$2:$A$101))*(1+2*SUMSQ($R$2:R18)))</f>
        <v>0.17254685311587797</v>
      </c>
      <c r="T19" s="105">
        <f>-SQRT((1/COUNT($A$2:$A$101))*(1+2*SUMSQ($R$2:R18)))</f>
        <v>-0.17254685311587797</v>
      </c>
      <c r="U19" s="3">
        <v>-0.13179919143323351</v>
      </c>
      <c r="V19" s="1">
        <f t="shared" si="3"/>
        <v>0.1</v>
      </c>
      <c r="W19" s="1">
        <f t="shared" si="4"/>
        <v>-0.1</v>
      </c>
    </row>
    <row r="20" spans="1:23" x14ac:dyDescent="0.3">
      <c r="A20" s="1">
        <v>4.1066894450944584</v>
      </c>
      <c r="B20" s="3">
        <v>0.23560828813734336</v>
      </c>
      <c r="C20" s="105">
        <f>SQRT((1/COUNT($A$2:$A$101))*(1+2*SUMSQ($B$2:B20)))</f>
        <v>0.30671167756397871</v>
      </c>
      <c r="D20" s="105">
        <f>-SQRT((1/COUNT($A$2:$A$101))*(1+2*SUMSQ($B$2:B20)))</f>
        <v>-0.30671167756397871</v>
      </c>
      <c r="E20" s="3">
        <v>4.794385403484791E-2</v>
      </c>
      <c r="F20" s="1">
        <f t="shared" si="0"/>
        <v>0.1</v>
      </c>
      <c r="G20" s="1">
        <f t="shared" si="1"/>
        <v>-0.1</v>
      </c>
      <c r="Q20" s="1">
        <f t="shared" si="2"/>
        <v>1.8451503253518453</v>
      </c>
      <c r="R20" s="3">
        <v>-4.1972659790146853E-2</v>
      </c>
      <c r="S20" s="105">
        <f>SQRT((1/COUNT($A$2:$A$101))*(1+2*SUMSQ($R$2:R19)))</f>
        <v>0.17324979397745921</v>
      </c>
      <c r="T20" s="105">
        <f>-SQRT((1/COUNT($A$2:$A$101))*(1+2*SUMSQ($R$2:R19)))</f>
        <v>-0.17324979397745921</v>
      </c>
      <c r="U20" s="3">
        <v>5.9524594606259522E-2</v>
      </c>
      <c r="V20" s="1">
        <f t="shared" si="3"/>
        <v>0.1</v>
      </c>
      <c r="W20" s="1">
        <f t="shared" si="4"/>
        <v>-0.1</v>
      </c>
    </row>
    <row r="21" spans="1:23" x14ac:dyDescent="0.3">
      <c r="A21" s="1">
        <v>5.9518397704463037</v>
      </c>
      <c r="B21" s="3">
        <v>0.22259157448204367</v>
      </c>
      <c r="C21" s="105">
        <f>SQRT((1/COUNT($A$2:$A$101))*(1+2*SUMSQ($B$2:B21)))</f>
        <v>0.30832287189684443</v>
      </c>
      <c r="D21" s="105">
        <f>-SQRT((1/COUNT($A$2:$A$101))*(1+2*SUMSQ($B$2:B21)))</f>
        <v>-0.30832287189684443</v>
      </c>
      <c r="E21" s="3">
        <v>-0.13689035055072818</v>
      </c>
      <c r="F21" s="1">
        <f t="shared" si="0"/>
        <v>0.1</v>
      </c>
      <c r="G21" s="1">
        <f t="shared" si="1"/>
        <v>-0.1</v>
      </c>
      <c r="Q21" s="1">
        <f t="shared" si="2"/>
        <v>-2.9023629515316789</v>
      </c>
      <c r="R21" s="3">
        <v>-4.6764738966501929E-3</v>
      </c>
      <c r="S21" s="105">
        <f>SQRT((1/COUNT($A$2:$A$101))*(1+2*SUMSQ($R$2:R20)))</f>
        <v>0.17335144994094873</v>
      </c>
      <c r="T21" s="105">
        <f>-SQRT((1/COUNT($A$2:$A$101))*(1+2*SUMSQ($R$2:R20)))</f>
        <v>-0.17335144994094873</v>
      </c>
      <c r="U21" s="3">
        <v>4.968029770348939E-2</v>
      </c>
      <c r="V21" s="1">
        <f t="shared" si="3"/>
        <v>0.1</v>
      </c>
      <c r="W21" s="1">
        <f t="shared" si="4"/>
        <v>-0.1</v>
      </c>
    </row>
    <row r="22" spans="1:23" x14ac:dyDescent="0.3">
      <c r="A22" s="1">
        <v>3.0494768189146249</v>
      </c>
      <c r="B22" s="3">
        <v>0.20356513246554764</v>
      </c>
      <c r="C22" s="105">
        <f>SQRT((1/COUNT($A$2:$A$101))*(1+2*SUMSQ($B$2:B22)))</f>
        <v>0.30966396076688074</v>
      </c>
      <c r="D22" s="105">
        <f>-SQRT((1/COUNT($A$2:$A$101))*(1+2*SUMSQ($B$2:B22)))</f>
        <v>-0.30966396076688074</v>
      </c>
      <c r="E22" s="3">
        <v>-4.9967148078940246E-2</v>
      </c>
      <c r="F22" s="1">
        <f t="shared" si="0"/>
        <v>0.1</v>
      </c>
      <c r="G22" s="1">
        <f t="shared" si="1"/>
        <v>-0.1</v>
      </c>
      <c r="Q22" s="1">
        <f t="shared" si="2"/>
        <v>3.1276289284221606</v>
      </c>
      <c r="R22" s="3">
        <v>-3.1400251946380239E-3</v>
      </c>
      <c r="S22" s="105">
        <f>SQRT((1/COUNT($A$2:$A$101))*(1+2*SUMSQ($R$2:R21)))</f>
        <v>0.17335271150112239</v>
      </c>
      <c r="T22" s="105">
        <f>-SQRT((1/COUNT($A$2:$A$101))*(1+2*SUMSQ($R$2:R21)))</f>
        <v>-0.17335271150112239</v>
      </c>
      <c r="U22" s="3">
        <v>-9.0177999384829496E-2</v>
      </c>
      <c r="V22" s="1">
        <f t="shared" si="3"/>
        <v>0.1</v>
      </c>
      <c r="W22" s="1">
        <f t="shared" si="4"/>
        <v>-0.1</v>
      </c>
    </row>
    <row r="23" spans="1:23" x14ac:dyDescent="0.3">
      <c r="A23" s="1">
        <v>6.1771057473367854</v>
      </c>
      <c r="B23" s="3">
        <v>0.20566412356471778</v>
      </c>
      <c r="C23" s="105">
        <f>SQRT((1/COUNT($A$2:$A$101))*(1+2*SUMSQ($B$2:B23)))</f>
        <v>0.31102688506343812</v>
      </c>
      <c r="D23" s="105">
        <f>-SQRT((1/COUNT($A$2:$A$101))*(1+2*SUMSQ($B$2:B23)))</f>
        <v>-0.31102688506343812</v>
      </c>
      <c r="E23" s="3">
        <v>8.4363320738886846E-2</v>
      </c>
      <c r="F23" s="1">
        <f t="shared" si="0"/>
        <v>0.1</v>
      </c>
      <c r="G23" s="1">
        <f t="shared" si="1"/>
        <v>-0.1</v>
      </c>
      <c r="Q23" s="1">
        <f t="shared" si="2"/>
        <v>-0.10111604226261406</v>
      </c>
      <c r="R23" s="3">
        <v>1.6966271315310855E-2</v>
      </c>
      <c r="S23" s="105">
        <f>SQRT((1/COUNT($A$2:$A$101))*(1+2*SUMSQ($R$2:R22)))</f>
        <v>0.17335328026880781</v>
      </c>
      <c r="T23" s="105">
        <f>-SQRT((1/COUNT($A$2:$A$101))*(1+2*SUMSQ($R$2:R22)))</f>
        <v>-0.17335328026880781</v>
      </c>
      <c r="U23" s="3">
        <v>3.0024107109031872E-2</v>
      </c>
      <c r="V23" s="1">
        <f t="shared" si="3"/>
        <v>0.1</v>
      </c>
      <c r="W23" s="1">
        <f t="shared" si="4"/>
        <v>-0.1</v>
      </c>
    </row>
    <row r="24" spans="1:23" x14ac:dyDescent="0.3">
      <c r="A24" s="1">
        <v>6.0759897050741714</v>
      </c>
      <c r="B24" s="3">
        <v>0.18150965600962943</v>
      </c>
      <c r="C24" s="105">
        <f>SQRT((1/COUNT($A$2:$A$101))*(1+2*SUMSQ($B$2:B24)))</f>
        <v>0.31208434490816711</v>
      </c>
      <c r="D24" s="105">
        <f>-SQRT((1/COUNT($A$2:$A$101))*(1+2*SUMSQ($B$2:B24)))</f>
        <v>-0.31208434490816711</v>
      </c>
      <c r="E24" s="3">
        <v>-3.3691195528163499E-2</v>
      </c>
      <c r="F24" s="1">
        <f t="shared" si="0"/>
        <v>0.1</v>
      </c>
      <c r="G24" s="1">
        <f t="shared" si="1"/>
        <v>-0.1</v>
      </c>
      <c r="Q24" s="1">
        <f t="shared" si="2"/>
        <v>-0.44532018047924726</v>
      </c>
      <c r="R24" s="3">
        <v>-4.5648895347494042E-2</v>
      </c>
      <c r="S24" s="105">
        <f>SQRT((1/COUNT($A$2:$A$101))*(1+2*SUMSQ($R$2:R23)))</f>
        <v>0.17336988454516178</v>
      </c>
      <c r="T24" s="105">
        <f>-SQRT((1/COUNT($A$2:$A$101))*(1+2*SUMSQ($R$2:R23)))</f>
        <v>-0.17336988454516178</v>
      </c>
      <c r="U24" s="3">
        <v>-5.2417106896885522E-2</v>
      </c>
      <c r="V24" s="1">
        <f t="shared" si="3"/>
        <v>0.1</v>
      </c>
      <c r="W24" s="1">
        <f t="shared" si="4"/>
        <v>-0.1</v>
      </c>
    </row>
    <row r="25" spans="1:23" x14ac:dyDescent="0.3">
      <c r="A25" s="1">
        <v>5.6306695245949241</v>
      </c>
      <c r="B25" s="3">
        <v>0.18539290349408064</v>
      </c>
      <c r="C25" s="105">
        <f>SQRT((1/COUNT($A$2:$A$101))*(1+2*SUMSQ($B$2:B25)))</f>
        <v>0.31318373027678037</v>
      </c>
      <c r="D25" s="105">
        <f>-SQRT((1/COUNT($A$2:$A$101))*(1+2*SUMSQ($B$2:B25)))</f>
        <v>-0.31318373027678037</v>
      </c>
      <c r="E25" s="3">
        <v>2.7376086522823882E-2</v>
      </c>
      <c r="F25" s="1">
        <f t="shared" si="0"/>
        <v>0.1</v>
      </c>
      <c r="G25" s="1">
        <f t="shared" si="1"/>
        <v>-0.1</v>
      </c>
      <c r="Q25" s="1">
        <f t="shared" si="2"/>
        <v>-1.9642486685047986</v>
      </c>
      <c r="R25" s="3">
        <v>0.11491640083566369</v>
      </c>
      <c r="S25" s="105">
        <f>SQRT((1/COUNT($A$2:$A$101))*(1+2*SUMSQ($R$2:R24)))</f>
        <v>0.17349003804291374</v>
      </c>
      <c r="T25" s="105">
        <f>-SQRT((1/COUNT($A$2:$A$101))*(1+2*SUMSQ($R$2:R24)))</f>
        <v>-0.17349003804291374</v>
      </c>
      <c r="U25" s="3">
        <v>0.10707340081696545</v>
      </c>
      <c r="V25" s="1">
        <f t="shared" si="3"/>
        <v>0.1</v>
      </c>
      <c r="W25" s="1">
        <f t="shared" si="4"/>
        <v>-0.1</v>
      </c>
    </row>
    <row r="26" spans="1:23" x14ac:dyDescent="0.3">
      <c r="A26" s="1">
        <v>3.6664208560901255</v>
      </c>
      <c r="B26" s="3">
        <v>9.9467599052851408E-2</v>
      </c>
      <c r="C26" s="105">
        <f>SQRT((1/COUNT($A$2:$A$101))*(1+2*SUMSQ($B$2:B26)))</f>
        <v>0.31349948161887908</v>
      </c>
      <c r="D26" s="105">
        <f>-SQRT((1/COUNT($A$2:$A$101))*(1+2*SUMSQ($B$2:B26)))</f>
        <v>-0.31349948161887908</v>
      </c>
      <c r="E26" s="3">
        <v>-0.14948321082987232</v>
      </c>
      <c r="F26" s="1">
        <f t="shared" si="0"/>
        <v>0.1</v>
      </c>
      <c r="G26" s="1">
        <f t="shared" si="1"/>
        <v>-0.1</v>
      </c>
      <c r="Q26" s="1">
        <f t="shared" si="2"/>
        <v>2.1772366811595871</v>
      </c>
      <c r="R26" s="3">
        <v>-0.19348345513077181</v>
      </c>
      <c r="S26" s="105">
        <f>SQRT((1/COUNT($A$2:$A$101))*(1+2*SUMSQ($R$2:R25)))</f>
        <v>0.17424955920676563</v>
      </c>
      <c r="T26" s="105">
        <f>-SQRT((1/COUNT($A$2:$A$101))*(1+2*SUMSQ($R$2:R25)))</f>
        <v>-0.17424955920676563</v>
      </c>
      <c r="U26" s="3">
        <v>-7.3659432499106697E-2</v>
      </c>
      <c r="V26" s="1">
        <f t="shared" si="3"/>
        <v>0.1</v>
      </c>
      <c r="W26" s="1">
        <f t="shared" si="4"/>
        <v>-0.1</v>
      </c>
    </row>
    <row r="27" spans="1:23" x14ac:dyDescent="0.3">
      <c r="A27" s="1">
        <v>5.8436575372497126</v>
      </c>
      <c r="B27" s="3">
        <v>0.19653763291353474</v>
      </c>
      <c r="C27" s="105">
        <f>SQRT((1/COUNT($A$2:$A$101))*(1+2*SUMSQ($B$2:B27)))</f>
        <v>0.31472919438515873</v>
      </c>
      <c r="D27" s="105">
        <f>-SQRT((1/COUNT($A$2:$A$101))*(1+2*SUMSQ($B$2:B27)))</f>
        <v>-0.31472919438515873</v>
      </c>
      <c r="E27" s="3">
        <v>7.6564069968976925E-2</v>
      </c>
      <c r="F27" s="1">
        <f t="shared" si="0"/>
        <v>0.1</v>
      </c>
      <c r="G27" s="1">
        <f t="shared" si="1"/>
        <v>-0.1</v>
      </c>
      <c r="Q27" s="1">
        <f t="shared" si="2"/>
        <v>-1.9625268968534169</v>
      </c>
      <c r="R27" s="3">
        <v>0.24592620215743319</v>
      </c>
      <c r="S27" s="105">
        <f>SQRT((1/COUNT($A$2:$A$101))*(1+2*SUMSQ($R$2:R26)))</f>
        <v>0.17638487982800269</v>
      </c>
      <c r="T27" s="105">
        <f>-SQRT((1/COUNT($A$2:$A$101))*(1+2*SUMSQ($R$2:R26)))</f>
        <v>-0.17638487982800269</v>
      </c>
      <c r="U27" s="3">
        <v>-6.0675724170659627E-3</v>
      </c>
      <c r="V27" s="1">
        <f t="shared" si="3"/>
        <v>0.1</v>
      </c>
      <c r="W27" s="1">
        <f t="shared" si="4"/>
        <v>-0.1</v>
      </c>
    </row>
    <row r="28" spans="1:23" x14ac:dyDescent="0.3">
      <c r="A28" s="1">
        <v>3.8811306403962957</v>
      </c>
      <c r="B28" s="3">
        <v>5.5529026536475491E-2</v>
      </c>
      <c r="C28" s="105">
        <f>SQRT((1/COUNT($A$2:$A$101))*(1+2*SUMSQ($B$2:B28)))</f>
        <v>0.31482715139278061</v>
      </c>
      <c r="D28" s="105">
        <f>-SQRT((1/COUNT($A$2:$A$101))*(1+2*SUMSQ($B$2:B28)))</f>
        <v>-0.31482715139278061</v>
      </c>
      <c r="E28" s="3">
        <v>-2.0706617029969433E-2</v>
      </c>
      <c r="F28" s="1">
        <f t="shared" si="0"/>
        <v>0.1</v>
      </c>
      <c r="G28" s="1">
        <f t="shared" si="1"/>
        <v>-0.1</v>
      </c>
      <c r="Q28" s="1">
        <f t="shared" si="2"/>
        <v>1.1940293193722127</v>
      </c>
      <c r="R28" s="3">
        <v>-0.22473762163196803</v>
      </c>
      <c r="S28" s="105">
        <f>SQRT((1/COUNT($A$2:$A$101))*(1+2*SUMSQ($R$2:R27)))</f>
        <v>0.17978103284298522</v>
      </c>
      <c r="T28" s="105">
        <f>-SQRT((1/COUNT($A$2:$A$101))*(1+2*SUMSQ($R$2:R27)))</f>
        <v>-0.17978103284298522</v>
      </c>
      <c r="U28" s="3">
        <v>8.4691848905920158E-2</v>
      </c>
      <c r="V28" s="1">
        <f t="shared" si="3"/>
        <v>0.1</v>
      </c>
      <c r="W28" s="1">
        <f t="shared" si="4"/>
        <v>-0.1</v>
      </c>
    </row>
    <row r="29" spans="1:23" x14ac:dyDescent="0.3">
      <c r="A29" s="1">
        <v>5.0751599597685084</v>
      </c>
      <c r="B29" s="3">
        <v>0.14247251185508206</v>
      </c>
      <c r="C29" s="105">
        <f>SQRT((1/COUNT($A$2:$A$101))*(1+2*SUMSQ($B$2:B29)))</f>
        <v>0.31547124050660896</v>
      </c>
      <c r="D29" s="105">
        <f>-SQRT((1/COUNT($A$2:$A$101))*(1+2*SUMSQ($B$2:B29)))</f>
        <v>-0.31547124050660896</v>
      </c>
      <c r="E29" s="3">
        <v>-5.7737003729143928E-2</v>
      </c>
      <c r="F29" s="1">
        <f t="shared" si="0"/>
        <v>0.1</v>
      </c>
      <c r="G29" s="1">
        <f t="shared" si="1"/>
        <v>-0.1</v>
      </c>
      <c r="Q29" s="1">
        <f t="shared" si="2"/>
        <v>-0.11889545843556526</v>
      </c>
      <c r="R29" s="3">
        <v>0.15272903007365418</v>
      </c>
      <c r="S29" s="105">
        <f>SQRT((1/COUNT($A$2:$A$101))*(1+2*SUMSQ($R$2:R28)))</f>
        <v>0.182568780851564</v>
      </c>
      <c r="T29" s="105">
        <f>-SQRT((1/COUNT($A$2:$A$101))*(1+2*SUMSQ($R$2:R28)))</f>
        <v>-0.182568780851564</v>
      </c>
      <c r="U29" s="3">
        <v>1.2470031307804006E-2</v>
      </c>
      <c r="V29" s="1">
        <f t="shared" si="3"/>
        <v>0.1</v>
      </c>
      <c r="W29" s="1">
        <f t="shared" si="4"/>
        <v>-0.1</v>
      </c>
    </row>
    <row r="30" spans="1:23" x14ac:dyDescent="0.3">
      <c r="A30" s="1">
        <v>4.9562645013329432</v>
      </c>
      <c r="B30" s="3">
        <v>4.9960347731847501E-2</v>
      </c>
      <c r="C30" s="105">
        <f>SQRT((1/COUNT($A$2:$A$101))*(1+2*SUMSQ($B$2:B30)))</f>
        <v>0.31555035147134358</v>
      </c>
      <c r="D30" s="105">
        <f>-SQRT((1/COUNT($A$2:$A$101))*(1+2*SUMSQ($B$2:B30)))</f>
        <v>-0.31555035147134358</v>
      </c>
      <c r="E30" s="3">
        <v>-9.2172936273494689E-3</v>
      </c>
      <c r="F30" s="1">
        <f t="shared" si="0"/>
        <v>0.1</v>
      </c>
      <c r="G30" s="1">
        <f t="shared" si="1"/>
        <v>-0.1</v>
      </c>
      <c r="Q30" s="1">
        <f t="shared" si="2"/>
        <v>0.88511035562446416</v>
      </c>
      <c r="R30" s="3">
        <v>-9.0588389735346483E-2</v>
      </c>
      <c r="S30" s="105">
        <f>SQRT((1/COUNT($A$2:$A$101))*(1+2*SUMSQ($R$2:R29)))</f>
        <v>0.18384200519514352</v>
      </c>
      <c r="T30" s="105">
        <f>-SQRT((1/COUNT($A$2:$A$101))*(1+2*SUMSQ($R$2:R29)))</f>
        <v>-0.18384200519514352</v>
      </c>
      <c r="U30" s="3">
        <v>-3.8931315776423302E-2</v>
      </c>
      <c r="V30" s="1">
        <f t="shared" si="3"/>
        <v>0.1</v>
      </c>
      <c r="W30" s="1">
        <f t="shared" si="4"/>
        <v>-0.1</v>
      </c>
    </row>
    <row r="31" spans="1:23" x14ac:dyDescent="0.3">
      <c r="A31" s="1">
        <v>5.8413748569574073</v>
      </c>
      <c r="B31" s="3">
        <v>8.3197356862626443E-2</v>
      </c>
      <c r="C31" s="105">
        <f>SQRT((1/COUNT($A$2:$A$101))*(1+2*SUMSQ($B$2:B31)))</f>
        <v>0.31576963172139749</v>
      </c>
      <c r="D31" s="105">
        <f>-SQRT((1/COUNT($A$2:$A$101))*(1+2*SUMSQ($B$2:B31)))</f>
        <v>-0.31576963172139749</v>
      </c>
      <c r="E31" s="3">
        <v>2.6827167053142752E-3</v>
      </c>
      <c r="F31" s="1">
        <f t="shared" si="0"/>
        <v>0.1</v>
      </c>
      <c r="G31" s="1">
        <f t="shared" si="1"/>
        <v>-0.1</v>
      </c>
      <c r="Q31" s="1">
        <f t="shared" si="2"/>
        <v>0.44468164550822298</v>
      </c>
      <c r="R31" s="3">
        <v>7.5112143705511211E-2</v>
      </c>
      <c r="S31" s="105">
        <f>SQRT((1/COUNT($A$2:$A$101))*(1+2*SUMSQ($R$2:R30)))</f>
        <v>0.18428784007977314</v>
      </c>
      <c r="T31" s="105">
        <f>-SQRT((1/COUNT($A$2:$A$101))*(1+2*SUMSQ($R$2:R30)))</f>
        <v>-0.18428784007977314</v>
      </c>
      <c r="U31" s="3">
        <v>0.1395639237545436</v>
      </c>
      <c r="V31" s="1">
        <f t="shared" si="3"/>
        <v>0.1</v>
      </c>
      <c r="W31" s="1">
        <f t="shared" si="4"/>
        <v>-0.1</v>
      </c>
    </row>
    <row r="32" spans="1:23" x14ac:dyDescent="0.3">
      <c r="A32" s="1">
        <v>6.2860565024656303</v>
      </c>
      <c r="B32" s="3">
        <v>1.1469115474439436E-2</v>
      </c>
      <c r="C32" s="105">
        <f>SQRT((1/COUNT($A$2:$A$101))*(1+2*SUMSQ($B$2:B32)))</f>
        <v>0.31577379740830674</v>
      </c>
      <c r="D32" s="105">
        <f>-SQRT((1/COUNT($A$2:$A$101))*(1+2*SUMSQ($B$2:B32)))</f>
        <v>-0.31577379740830674</v>
      </c>
      <c r="E32" s="3">
        <v>-0.14242422521381393</v>
      </c>
      <c r="F32" s="1">
        <f t="shared" si="0"/>
        <v>0.1</v>
      </c>
      <c r="G32" s="1">
        <f t="shared" si="1"/>
        <v>-0.1</v>
      </c>
      <c r="Q32" s="1">
        <f t="shared" si="2"/>
        <v>-0.59152311898678089</v>
      </c>
      <c r="R32" s="3">
        <v>-5.8629966033112206E-2</v>
      </c>
      <c r="S32" s="105">
        <f>SQRT((1/COUNT($A$2:$A$101))*(1+2*SUMSQ($R$2:R31)))</f>
        <v>0.18459372872313076</v>
      </c>
      <c r="T32" s="105">
        <f>-SQRT((1/COUNT($A$2:$A$101))*(1+2*SUMSQ($R$2:R31)))</f>
        <v>-0.18459372872313076</v>
      </c>
      <c r="U32" s="3">
        <v>7.1873367725889911E-2</v>
      </c>
      <c r="V32" s="1">
        <f t="shared" si="3"/>
        <v>0.1</v>
      </c>
      <c r="W32" s="1">
        <f t="shared" si="4"/>
        <v>-0.1</v>
      </c>
    </row>
    <row r="33" spans="1:23" x14ac:dyDescent="0.3">
      <c r="A33" s="1">
        <v>5.6945333834788494</v>
      </c>
      <c r="B33" s="3">
        <v>2.8637467918040307E-2</v>
      </c>
      <c r="C33" s="105">
        <f>SQRT((1/COUNT($A$2:$A$101))*(1+2*SUMSQ($B$2:B33)))</f>
        <v>0.31579976760763689</v>
      </c>
      <c r="D33" s="105">
        <f>-SQRT((1/COUNT($A$2:$A$101))*(1+2*SUMSQ($B$2:B33)))</f>
        <v>-0.31579976760763689</v>
      </c>
      <c r="E33" s="3">
        <v>1.3985926536263928E-2</v>
      </c>
      <c r="F33" s="1">
        <f t="shared" si="0"/>
        <v>0.1</v>
      </c>
      <c r="G33" s="1">
        <f t="shared" si="1"/>
        <v>-0.1</v>
      </c>
      <c r="Q33" s="1">
        <f t="shared" si="2"/>
        <v>0.89302035064904572</v>
      </c>
      <c r="R33" s="3">
        <v>3.9918712738649408E-2</v>
      </c>
      <c r="S33" s="105">
        <f>SQRT((1/COUNT($A$2:$A$101))*(1+2*SUMSQ($R$2:R32)))</f>
        <v>0.18477985318277981</v>
      </c>
      <c r="T33" s="105">
        <f>-SQRT((1/COUNT($A$2:$A$101))*(1+2*SUMSQ($R$2:R32)))</f>
        <v>-0.18477985318277981</v>
      </c>
      <c r="U33" s="3">
        <v>5.0725697788191589E-2</v>
      </c>
      <c r="V33" s="1">
        <f t="shared" si="3"/>
        <v>0.1</v>
      </c>
      <c r="W33" s="1">
        <f t="shared" si="4"/>
        <v>-0.1</v>
      </c>
    </row>
    <row r="34" spans="1:23" x14ac:dyDescent="0.3">
      <c r="A34" s="1">
        <v>6.5875537341278951</v>
      </c>
      <c r="B34" s="3">
        <v>-9.3117352795662571E-3</v>
      </c>
      <c r="C34" s="105">
        <f>SQRT((1/COUNT($A$2:$A$101))*(1+2*SUMSQ($B$2:B34)))</f>
        <v>0.31580251327263975</v>
      </c>
      <c r="D34" s="105">
        <f>-SQRT((1/COUNT($A$2:$A$101))*(1+2*SUMSQ($B$2:B34)))</f>
        <v>-0.31580251327263975</v>
      </c>
      <c r="E34" s="3">
        <v>6.0666017948023555E-3</v>
      </c>
      <c r="F34" s="1">
        <f t="shared" si="0"/>
        <v>0.1</v>
      </c>
      <c r="G34" s="1">
        <f t="shared" si="1"/>
        <v>-0.1</v>
      </c>
      <c r="Q34" s="1">
        <f t="shared" si="2"/>
        <v>-7.0571429717946721E-2</v>
      </c>
      <c r="R34" s="3">
        <v>-5.4143163093632089E-2</v>
      </c>
      <c r="S34" s="105">
        <f>SQRT((1/COUNT($A$2:$A$101))*(1+2*SUMSQ($R$2:R33)))</f>
        <v>0.18486607102111485</v>
      </c>
      <c r="T34" s="105">
        <f>-SQRT((1/COUNT($A$2:$A$101))*(1+2*SUMSQ($R$2:R33)))</f>
        <v>-0.18486607102111485</v>
      </c>
      <c r="U34" s="3">
        <v>-1.832046917091041E-2</v>
      </c>
      <c r="V34" s="1">
        <f t="shared" si="3"/>
        <v>0.1</v>
      </c>
      <c r="W34" s="1">
        <f t="shared" si="4"/>
        <v>-0.1</v>
      </c>
    </row>
    <row r="35" spans="1:23" x14ac:dyDescent="0.3">
      <c r="A35" s="1">
        <v>6.5169823044099484</v>
      </c>
      <c r="B35" s="3">
        <v>2.0305046535332577E-2</v>
      </c>
      <c r="C35" s="105">
        <f>SQRT((1/COUNT($A$2:$A$101))*(1+2*SUMSQ($B$2:B35)))</f>
        <v>0.31581556846933911</v>
      </c>
      <c r="D35" s="105">
        <f>-SQRT((1/COUNT($A$2:$A$101))*(1+2*SUMSQ($B$2:B35)))</f>
        <v>-0.31581556846933911</v>
      </c>
      <c r="E35" s="3">
        <v>6.8968179556196496E-2</v>
      </c>
      <c r="F35" s="1">
        <f t="shared" si="0"/>
        <v>0.1</v>
      </c>
      <c r="G35" s="1">
        <f t="shared" si="1"/>
        <v>-0.1</v>
      </c>
      <c r="Q35" s="1">
        <f t="shared" si="2"/>
        <v>-0.8888284570777536</v>
      </c>
      <c r="R35" s="3">
        <v>4.9540250263664612E-2</v>
      </c>
      <c r="U35" s="3">
        <v>-0.11351314684075303</v>
      </c>
    </row>
    <row r="36" spans="1:23" x14ac:dyDescent="0.3">
      <c r="A36" s="1">
        <v>5.6281538473321948</v>
      </c>
      <c r="B36" s="3">
        <v>-1.0052173996942887E-2</v>
      </c>
      <c r="C36" s="105">
        <f>SQRT((1/COUNT($A$2:$A$101))*(1+2*SUMSQ($B$2:B36)))</f>
        <v>0.31581876798514225</v>
      </c>
      <c r="D36" s="105">
        <f>-SQRT((1/COUNT($A$2:$A$101))*(1+2*SUMSQ($B$2:B36)))</f>
        <v>-0.31581876798514225</v>
      </c>
      <c r="E36" s="3">
        <v>0.10776063191994319</v>
      </c>
      <c r="F36" s="1">
        <f t="shared" si="0"/>
        <v>0.1</v>
      </c>
      <c r="G36" s="1">
        <f t="shared" si="1"/>
        <v>-0.1</v>
      </c>
      <c r="Q36" s="1">
        <f t="shared" si="2"/>
        <v>1.978964019886293</v>
      </c>
      <c r="R36" s="3">
        <v>-2.299874072165186E-2</v>
      </c>
      <c r="U36" s="3">
        <v>6.276874582956617E-3</v>
      </c>
    </row>
    <row r="37" spans="1:23" x14ac:dyDescent="0.3">
      <c r="A37" s="1">
        <v>7.6071178672184878</v>
      </c>
      <c r="Q37" s="1">
        <f t="shared" si="2"/>
        <v>-1.6568699047941431</v>
      </c>
    </row>
    <row r="38" spans="1:23" x14ac:dyDescent="0.3">
      <c r="A38" s="1">
        <v>5.9502479624243447</v>
      </c>
      <c r="Q38" s="1">
        <f t="shared" si="2"/>
        <v>2.5461891339867035</v>
      </c>
    </row>
    <row r="39" spans="1:23" x14ac:dyDescent="0.3">
      <c r="A39" s="1">
        <v>8.4964370964110483</v>
      </c>
      <c r="Q39" s="1">
        <f t="shared" si="2"/>
        <v>-4.1691607330433333</v>
      </c>
    </row>
    <row r="40" spans="1:23" x14ac:dyDescent="0.3">
      <c r="A40" s="1">
        <v>4.3272763633677149</v>
      </c>
      <c r="Q40" s="1">
        <f t="shared" si="2"/>
        <v>2.0716703743095586</v>
      </c>
    </row>
    <row r="41" spans="1:23" x14ac:dyDescent="0.3">
      <c r="A41" s="1">
        <v>6.3989467376772735</v>
      </c>
      <c r="Q41" s="1">
        <f t="shared" si="2"/>
        <v>1.4001826082319129</v>
      </c>
    </row>
    <row r="42" spans="1:23" x14ac:dyDescent="0.3">
      <c r="A42" s="1">
        <v>7.7991293459091864</v>
      </c>
      <c r="Q42" s="1">
        <f t="shared" si="2"/>
        <v>-0.19583301275542553</v>
      </c>
    </row>
    <row r="43" spans="1:23" x14ac:dyDescent="0.3">
      <c r="A43" s="1">
        <v>7.6032963331537609</v>
      </c>
      <c r="Q43" s="1">
        <f t="shared" si="2"/>
        <v>0.68246481989774743</v>
      </c>
    </row>
    <row r="44" spans="1:23" x14ac:dyDescent="0.3">
      <c r="A44" s="1">
        <v>8.2857611530515083</v>
      </c>
      <c r="Q44" s="1">
        <f t="shared" si="2"/>
        <v>-2.1544173880117192</v>
      </c>
    </row>
    <row r="45" spans="1:23" x14ac:dyDescent="0.3">
      <c r="A45" s="1">
        <v>6.1313437650397891</v>
      </c>
      <c r="Q45" s="1">
        <f t="shared" si="2"/>
        <v>-0.78971853339149511</v>
      </c>
    </row>
    <row r="46" spans="1:23" x14ac:dyDescent="0.3">
      <c r="A46" s="1">
        <v>5.3416252316482939</v>
      </c>
      <c r="Q46" s="1">
        <f t="shared" si="2"/>
        <v>1.258470318109465</v>
      </c>
    </row>
    <row r="47" spans="1:23" x14ac:dyDescent="0.3">
      <c r="A47" s="1">
        <v>6.6000955497577589</v>
      </c>
      <c r="Q47" s="1">
        <f t="shared" si="2"/>
        <v>-2.191484991653792</v>
      </c>
    </row>
    <row r="48" spans="1:23" x14ac:dyDescent="0.3">
      <c r="A48" s="1">
        <v>4.408610558103967</v>
      </c>
      <c r="Q48" s="1">
        <f t="shared" si="2"/>
        <v>2.761760746880392</v>
      </c>
    </row>
    <row r="49" spans="1:17" x14ac:dyDescent="0.3">
      <c r="A49" s="1">
        <v>7.1703713049843589</v>
      </c>
      <c r="Q49" s="1">
        <f t="shared" si="2"/>
        <v>-1.4254230628009168</v>
      </c>
    </row>
    <row r="50" spans="1:17" x14ac:dyDescent="0.3">
      <c r="A50" s="1">
        <v>5.7449482421834421</v>
      </c>
      <c r="Q50" s="1">
        <f t="shared" si="2"/>
        <v>0.32625339329503689</v>
      </c>
    </row>
    <row r="51" spans="1:17" x14ac:dyDescent="0.3">
      <c r="A51" s="1">
        <v>6.071201635478479</v>
      </c>
      <c r="Q51" s="1">
        <f t="shared" si="2"/>
        <v>-0.8699951465970841</v>
      </c>
    </row>
    <row r="52" spans="1:17" x14ac:dyDescent="0.3">
      <c r="A52" s="1">
        <v>5.2012064888813949</v>
      </c>
      <c r="Q52" s="1">
        <f t="shared" si="2"/>
        <v>1.4153448141078355</v>
      </c>
    </row>
    <row r="53" spans="1:17" x14ac:dyDescent="0.3">
      <c r="A53" s="1">
        <v>6.6165513029892304</v>
      </c>
      <c r="Q53" s="1">
        <f t="shared" si="2"/>
        <v>-2.236499814457293</v>
      </c>
    </row>
    <row r="54" spans="1:17" x14ac:dyDescent="0.3">
      <c r="A54" s="1">
        <v>4.3800514885319375</v>
      </c>
      <c r="Q54" s="1">
        <f t="shared" si="2"/>
        <v>2.1466330818459456</v>
      </c>
    </row>
    <row r="55" spans="1:17" x14ac:dyDescent="0.3">
      <c r="A55" s="1">
        <v>6.5266845703778831</v>
      </c>
      <c r="Q55" s="1">
        <f t="shared" si="2"/>
        <v>-0.91459401937983564</v>
      </c>
    </row>
    <row r="56" spans="1:17" x14ac:dyDescent="0.3">
      <c r="A56" s="1">
        <v>5.6120905509980474</v>
      </c>
      <c r="Q56" s="1">
        <f t="shared" si="2"/>
        <v>3.3294422376366111</v>
      </c>
    </row>
    <row r="57" spans="1:17" x14ac:dyDescent="0.3">
      <c r="A57" s="1">
        <v>8.9415327886346585</v>
      </c>
      <c r="Q57" s="1">
        <f t="shared" si="2"/>
        <v>-3.9926566617375974</v>
      </c>
    </row>
    <row r="58" spans="1:17" x14ac:dyDescent="0.3">
      <c r="A58" s="1">
        <v>4.9488761268970611</v>
      </c>
      <c r="Q58" s="1">
        <f t="shared" si="2"/>
        <v>3.1131383963612871</v>
      </c>
    </row>
    <row r="59" spans="1:17" x14ac:dyDescent="0.3">
      <c r="A59" s="1">
        <v>8.0620145232583482</v>
      </c>
      <c r="Q59" s="1">
        <f t="shared" si="2"/>
        <v>0.29092342333211185</v>
      </c>
    </row>
    <row r="60" spans="1:17" x14ac:dyDescent="0.3">
      <c r="A60" s="1">
        <v>8.3529379465904601</v>
      </c>
      <c r="Q60" s="1">
        <f t="shared" si="2"/>
        <v>-2.1081683165149965</v>
      </c>
    </row>
    <row r="61" spans="1:17" x14ac:dyDescent="0.3">
      <c r="A61" s="1">
        <v>6.2447696300754636</v>
      </c>
      <c r="Q61" s="1">
        <f t="shared" si="2"/>
        <v>1.7404435903347046</v>
      </c>
    </row>
    <row r="62" spans="1:17" x14ac:dyDescent="0.3">
      <c r="A62" s="1">
        <v>7.9852132204101682</v>
      </c>
      <c r="Q62" s="1">
        <f t="shared" si="2"/>
        <v>-1.4460404216630414</v>
      </c>
    </row>
    <row r="63" spans="1:17" x14ac:dyDescent="0.3">
      <c r="A63" s="1">
        <v>6.5391727987471269</v>
      </c>
      <c r="Q63" s="1">
        <f t="shared" si="2"/>
        <v>0.38868214159372361</v>
      </c>
    </row>
    <row r="64" spans="1:17" x14ac:dyDescent="0.3">
      <c r="A64" s="1">
        <v>6.9278549403408505</v>
      </c>
      <c r="Q64" s="1">
        <f t="shared" si="2"/>
        <v>3.7989518747107098E-2</v>
      </c>
    </row>
    <row r="65" spans="1:17" x14ac:dyDescent="0.3">
      <c r="A65" s="1">
        <v>6.9658444590879576</v>
      </c>
      <c r="Q65" s="1">
        <f t="shared" si="2"/>
        <v>2.156655855943125</v>
      </c>
    </row>
    <row r="66" spans="1:17" x14ac:dyDescent="0.3">
      <c r="A66" s="1">
        <v>9.1225003150310826</v>
      </c>
      <c r="Q66" s="1">
        <f t="shared" si="2"/>
        <v>-1.632336010079916</v>
      </c>
    </row>
    <row r="67" spans="1:17" x14ac:dyDescent="0.3">
      <c r="A67" s="1">
        <v>7.4901643049511666</v>
      </c>
      <c r="Q67" s="1">
        <f t="shared" ref="Q67:Q100" si="5">A68-A67</f>
        <v>-1.393560760895018</v>
      </c>
    </row>
    <row r="68" spans="1:17" x14ac:dyDescent="0.3">
      <c r="A68" s="1">
        <v>6.0966035440561486</v>
      </c>
      <c r="Q68" s="1">
        <f t="shared" si="5"/>
        <v>2.293209985558744</v>
      </c>
    </row>
    <row r="69" spans="1:17" x14ac:dyDescent="0.3">
      <c r="A69" s="1">
        <v>8.3898135296148926</v>
      </c>
      <c r="Q69" s="1">
        <f t="shared" si="5"/>
        <v>-2.6489892054192499</v>
      </c>
    </row>
    <row r="70" spans="1:17" x14ac:dyDescent="0.3">
      <c r="A70" s="1">
        <v>5.7408243241956427</v>
      </c>
      <c r="Q70" s="1">
        <f t="shared" si="5"/>
        <v>4.6840540596530253</v>
      </c>
    </row>
    <row r="71" spans="1:17" x14ac:dyDescent="0.3">
      <c r="A71" s="1">
        <v>10.424878383848668</v>
      </c>
      <c r="Q71" s="1">
        <f t="shared" si="5"/>
        <v>-4.6328595136215291</v>
      </c>
    </row>
    <row r="72" spans="1:17" x14ac:dyDescent="0.3">
      <c r="A72" s="1">
        <v>5.7920188702271389</v>
      </c>
      <c r="Q72" s="1">
        <f t="shared" si="5"/>
        <v>5.0016133849019404</v>
      </c>
    </row>
    <row r="73" spans="1:17" x14ac:dyDescent="0.3">
      <c r="A73" s="1">
        <v>10.793632255129079</v>
      </c>
      <c r="Q73" s="1">
        <f t="shared" si="5"/>
        <v>-4.7746751757589152</v>
      </c>
    </row>
    <row r="74" spans="1:17" x14ac:dyDescent="0.3">
      <c r="A74" s="1">
        <v>6.0189570793701641</v>
      </c>
      <c r="Q74" s="1">
        <f t="shared" si="5"/>
        <v>2.2394260977452749</v>
      </c>
    </row>
    <row r="75" spans="1:17" x14ac:dyDescent="0.3">
      <c r="A75" s="1">
        <v>8.258383177115439</v>
      </c>
      <c r="Q75" s="1">
        <f t="shared" si="5"/>
        <v>-0.62375467389583683</v>
      </c>
    </row>
    <row r="76" spans="1:17" x14ac:dyDescent="0.3">
      <c r="A76" s="1">
        <v>7.6346285032196022</v>
      </c>
      <c r="Q76" s="1">
        <f t="shared" si="5"/>
        <v>-0.20987880277182214</v>
      </c>
    </row>
    <row r="77" spans="1:17" x14ac:dyDescent="0.3">
      <c r="A77" s="1">
        <v>7.42474970044778</v>
      </c>
      <c r="Q77" s="1">
        <f t="shared" si="5"/>
        <v>2.8823680567168903</v>
      </c>
    </row>
    <row r="78" spans="1:17" x14ac:dyDescent="0.3">
      <c r="A78" s="1">
        <v>10.30711775716467</v>
      </c>
      <c r="Q78" s="1">
        <f t="shared" si="5"/>
        <v>-1.475650111888557</v>
      </c>
    </row>
    <row r="79" spans="1:17" x14ac:dyDescent="0.3">
      <c r="A79" s="1">
        <v>8.8314676452761134</v>
      </c>
      <c r="Q79" s="1">
        <f t="shared" si="5"/>
        <v>-1.2438940688706435</v>
      </c>
    </row>
    <row r="80" spans="1:17" x14ac:dyDescent="0.3">
      <c r="A80" s="1">
        <v>7.5875735764054699</v>
      </c>
      <c r="Q80" s="1">
        <f t="shared" si="5"/>
        <v>1.0116945986616219</v>
      </c>
    </row>
    <row r="81" spans="1:17" x14ac:dyDescent="0.3">
      <c r="A81" s="1">
        <v>8.5992681750670918</v>
      </c>
      <c r="Q81" s="1">
        <f t="shared" si="5"/>
        <v>2.2948815703870196E-2</v>
      </c>
    </row>
    <row r="82" spans="1:17" x14ac:dyDescent="0.3">
      <c r="A82" s="1">
        <v>8.622216990770962</v>
      </c>
      <c r="Q82" s="1">
        <f t="shared" si="5"/>
        <v>1.6040439823584833</v>
      </c>
    </row>
    <row r="83" spans="1:17" x14ac:dyDescent="0.3">
      <c r="A83" s="1">
        <v>10.226260973129445</v>
      </c>
      <c r="Q83" s="1">
        <f t="shared" si="5"/>
        <v>-1.4737844118190893</v>
      </c>
    </row>
    <row r="84" spans="1:17" x14ac:dyDescent="0.3">
      <c r="A84" s="1">
        <v>8.7524765613103561</v>
      </c>
      <c r="Q84" s="1">
        <f t="shared" si="5"/>
        <v>-8.9007672864214626E-2</v>
      </c>
    </row>
    <row r="85" spans="1:17" x14ac:dyDescent="0.3">
      <c r="A85" s="1">
        <v>8.6634688884461415</v>
      </c>
      <c r="Q85" s="1">
        <f t="shared" si="5"/>
        <v>1.9431339925541753</v>
      </c>
    </row>
    <row r="86" spans="1:17" x14ac:dyDescent="0.3">
      <c r="A86" s="1">
        <v>10.606602881000317</v>
      </c>
      <c r="Q86" s="1">
        <f t="shared" si="5"/>
        <v>-2.2868109874668185</v>
      </c>
    </row>
    <row r="87" spans="1:17" x14ac:dyDescent="0.3">
      <c r="A87" s="1">
        <v>8.3197918935334982</v>
      </c>
      <c r="Q87" s="1">
        <f t="shared" si="5"/>
        <v>2.888358809874326</v>
      </c>
    </row>
    <row r="88" spans="1:17" x14ac:dyDescent="0.3">
      <c r="A88" s="1">
        <v>11.208150703407824</v>
      </c>
      <c r="Q88" s="1">
        <f t="shared" si="5"/>
        <v>-1.7218099795332638</v>
      </c>
    </row>
    <row r="89" spans="1:17" x14ac:dyDescent="0.3">
      <c r="A89" s="1">
        <v>9.4863407238745605</v>
      </c>
      <c r="Q89" s="1">
        <f t="shared" si="5"/>
        <v>1.7513716508077994</v>
      </c>
    </row>
    <row r="90" spans="1:17" x14ac:dyDescent="0.3">
      <c r="A90" s="1">
        <v>11.23771237468236</v>
      </c>
      <c r="Q90" s="1">
        <f t="shared" si="5"/>
        <v>-0.448355728512146</v>
      </c>
    </row>
    <row r="91" spans="1:17" x14ac:dyDescent="0.3">
      <c r="A91" s="1">
        <v>10.789356646170214</v>
      </c>
      <c r="Q91" s="1">
        <f t="shared" si="5"/>
        <v>0.53121594399511629</v>
      </c>
    </row>
    <row r="92" spans="1:17" x14ac:dyDescent="0.3">
      <c r="A92" s="1">
        <v>11.32057259016533</v>
      </c>
      <c r="Q92" s="1">
        <f t="shared" si="5"/>
        <v>-1.5397200083843678</v>
      </c>
    </row>
    <row r="93" spans="1:17" x14ac:dyDescent="0.3">
      <c r="A93" s="1">
        <v>9.7808525817809624</v>
      </c>
      <c r="Q93" s="1">
        <f t="shared" si="5"/>
        <v>0.8363044028982678</v>
      </c>
    </row>
    <row r="94" spans="1:17" x14ac:dyDescent="0.3">
      <c r="A94" s="1">
        <v>10.61715698467923</v>
      </c>
      <c r="Q94" s="1">
        <f t="shared" si="5"/>
        <v>-0.67190137664729477</v>
      </c>
    </row>
    <row r="95" spans="1:17" x14ac:dyDescent="0.3">
      <c r="A95" s="1">
        <v>9.9452556080319354</v>
      </c>
      <c r="Q95" s="1">
        <f t="shared" si="5"/>
        <v>1.0216019032220682</v>
      </c>
    </row>
    <row r="96" spans="1:17" x14ac:dyDescent="0.3">
      <c r="A96" s="1">
        <v>10.966857511254004</v>
      </c>
      <c r="Q96" s="1">
        <f t="shared" si="5"/>
        <v>1.6330700372351448</v>
      </c>
    </row>
    <row r="97" spans="1:17" x14ac:dyDescent="0.3">
      <c r="A97" s="1">
        <v>12.599927548489148</v>
      </c>
      <c r="Q97" s="1">
        <f t="shared" si="5"/>
        <v>-3.5636220049233103</v>
      </c>
    </row>
    <row r="98" spans="1:17" x14ac:dyDescent="0.3">
      <c r="A98" s="1">
        <v>9.0363055435658381</v>
      </c>
      <c r="Q98" s="1">
        <f t="shared" si="5"/>
        <v>1.8028267363172112</v>
      </c>
    </row>
    <row r="99" spans="1:17" x14ac:dyDescent="0.3">
      <c r="A99" s="1">
        <v>10.839132279883049</v>
      </c>
      <c r="Q99" s="1">
        <f t="shared" si="5"/>
        <v>-0.68613828101343088</v>
      </c>
    </row>
    <row r="100" spans="1:17" x14ac:dyDescent="0.3">
      <c r="A100" s="1">
        <v>10.152993998869619</v>
      </c>
      <c r="Q100" s="1">
        <f t="shared" si="5"/>
        <v>0.65656048356276031</v>
      </c>
    </row>
    <row r="101" spans="1:17" x14ac:dyDescent="0.3">
      <c r="A101" s="1">
        <v>10.809554482432379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J14" sqref="J14"/>
    </sheetView>
  </sheetViews>
  <sheetFormatPr defaultRowHeight="14.4" x14ac:dyDescent="0.3"/>
  <sheetData>
    <row r="1" spans="1:4" ht="15.6" x14ac:dyDescent="0.35">
      <c r="A1" s="122" t="s">
        <v>12</v>
      </c>
      <c r="B1" s="122" t="s">
        <v>122</v>
      </c>
      <c r="C1" s="122" t="s">
        <v>13</v>
      </c>
      <c r="D1" s="1"/>
    </row>
    <row r="2" spans="1:4" ht="18" x14ac:dyDescent="0.35">
      <c r="A2" s="9">
        <v>1</v>
      </c>
      <c r="B2" s="9">
        <v>-0.77</v>
      </c>
      <c r="C2" s="10">
        <f>(B2*(1-B3))/(1-B3^2)</f>
        <v>-0.52027027027027029</v>
      </c>
      <c r="D2" s="123" t="s">
        <v>123</v>
      </c>
    </row>
    <row r="3" spans="1:4" ht="18" x14ac:dyDescent="0.35">
      <c r="A3" s="9">
        <v>2</v>
      </c>
      <c r="B3" s="9">
        <v>0.48</v>
      </c>
      <c r="C3" s="10">
        <f>(B3-B2^2)/(1-B2^2)</f>
        <v>-0.27732743797592729</v>
      </c>
      <c r="D3" s="123" t="s">
        <v>124</v>
      </c>
    </row>
    <row r="4" spans="1:4" x14ac:dyDescent="0.3">
      <c r="A4" s="9">
        <v>3</v>
      </c>
      <c r="B4" s="9">
        <v>-0.28000000000000003</v>
      </c>
      <c r="C4" s="9"/>
      <c r="D4" s="1"/>
    </row>
    <row r="5" spans="1:4" x14ac:dyDescent="0.3">
      <c r="A5" s="9">
        <v>4</v>
      </c>
      <c r="B5" s="9">
        <v>0.09</v>
      </c>
      <c r="C5" s="9"/>
      <c r="D5" s="1"/>
    </row>
    <row r="6" spans="1:4" x14ac:dyDescent="0.3">
      <c r="A6" s="9">
        <v>5</v>
      </c>
      <c r="B6" s="9">
        <v>0.03</v>
      </c>
      <c r="C6" s="9"/>
      <c r="D6" s="1"/>
    </row>
    <row r="7" spans="1:4" x14ac:dyDescent="0.3">
      <c r="A7" s="9">
        <v>6</v>
      </c>
      <c r="B7" s="9">
        <v>-7.0000000000000007E-2</v>
      </c>
      <c r="C7" s="9"/>
      <c r="D7" s="1"/>
    </row>
    <row r="8" spans="1:4" x14ac:dyDescent="0.3">
      <c r="A8" s="9">
        <v>7</v>
      </c>
      <c r="B8" s="9">
        <v>0.11</v>
      </c>
      <c r="C8" s="9"/>
      <c r="D8" s="1"/>
    </row>
    <row r="9" spans="1:4" x14ac:dyDescent="0.3">
      <c r="A9" s="9">
        <v>8</v>
      </c>
      <c r="B9" s="9">
        <v>-0.04</v>
      </c>
      <c r="C9" s="9"/>
      <c r="D9" s="1"/>
    </row>
    <row r="10" spans="1:4" x14ac:dyDescent="0.3">
      <c r="A10" s="9">
        <v>9</v>
      </c>
      <c r="B10" s="9">
        <v>-0.03</v>
      </c>
      <c r="C10" s="9"/>
      <c r="D10" s="1"/>
    </row>
    <row r="11" spans="1:4" x14ac:dyDescent="0.3">
      <c r="A11" s="9">
        <v>10</v>
      </c>
      <c r="B11" s="9">
        <v>0.04</v>
      </c>
      <c r="C11" s="9"/>
      <c r="D11" s="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activeCell="J22" sqref="J22"/>
    </sheetView>
  </sheetViews>
  <sheetFormatPr defaultRowHeight="14.4" x14ac:dyDescent="0.3"/>
  <cols>
    <col min="1" max="1" width="3.5546875" customWidth="1"/>
    <col min="3" max="3" width="2" customWidth="1"/>
    <col min="5" max="11" width="6.33203125" customWidth="1"/>
    <col min="12" max="12" width="15" customWidth="1"/>
  </cols>
  <sheetData>
    <row r="1" spans="1:14" x14ac:dyDescent="0.3">
      <c r="A1" s="18" t="s">
        <v>16</v>
      </c>
      <c r="B1" s="18" t="s">
        <v>17</v>
      </c>
      <c r="C1" s="1"/>
      <c r="D1" s="19" t="s">
        <v>18</v>
      </c>
      <c r="E1" s="1"/>
      <c r="F1" s="1"/>
      <c r="G1" s="1"/>
      <c r="H1" s="1"/>
      <c r="I1" s="1"/>
      <c r="J1" s="1"/>
      <c r="K1" s="1"/>
      <c r="L1" s="19" t="s">
        <v>19</v>
      </c>
      <c r="M1" s="19" t="s">
        <v>20</v>
      </c>
      <c r="N1" s="1"/>
    </row>
    <row r="2" spans="1:14" ht="15.6" x14ac:dyDescent="0.35">
      <c r="A2" s="1">
        <v>1</v>
      </c>
      <c r="B2" s="20">
        <v>-0.77</v>
      </c>
      <c r="C2" s="8"/>
      <c r="D2" s="1" t="s">
        <v>21</v>
      </c>
      <c r="E2" s="1">
        <v>1</v>
      </c>
      <c r="F2" s="21">
        <f>B2</f>
        <v>-0.77</v>
      </c>
      <c r="G2" s="1"/>
      <c r="H2" s="1"/>
      <c r="I2" s="1"/>
      <c r="J2" s="1"/>
      <c r="K2" s="1"/>
      <c r="L2" s="15">
        <f>SUMPRODUCT(E2:K2,$E$9:$K$9)</f>
        <v>2.2999999999999993E-2</v>
      </c>
      <c r="M2" s="20">
        <f>B2</f>
        <v>-0.77</v>
      </c>
      <c r="N2" s="1" t="s">
        <v>22</v>
      </c>
    </row>
    <row r="3" spans="1:14" ht="15.6" x14ac:dyDescent="0.35">
      <c r="A3" s="1">
        <v>2</v>
      </c>
      <c r="B3" s="20">
        <v>0.48</v>
      </c>
      <c r="C3" s="1"/>
      <c r="D3" s="1" t="s">
        <v>23</v>
      </c>
      <c r="E3" s="21">
        <f t="shared" ref="E3:E8" si="0">B2</f>
        <v>-0.77</v>
      </c>
      <c r="F3" s="1">
        <v>1</v>
      </c>
      <c r="G3" s="1"/>
      <c r="H3" s="1"/>
      <c r="I3" s="1"/>
      <c r="J3" s="1"/>
      <c r="K3" s="1"/>
      <c r="L3" s="15">
        <f t="shared" ref="L3:L8" si="1">SUMPRODUCT(E3:K3,$E$9:$K$9)</f>
        <v>2.2999999999999993E-2</v>
      </c>
      <c r="M3" s="20">
        <f t="shared" ref="M3:M8" si="2">B3</f>
        <v>0.48</v>
      </c>
      <c r="N3" s="1" t="s">
        <v>24</v>
      </c>
    </row>
    <row r="4" spans="1:14" ht="15.6" x14ac:dyDescent="0.35">
      <c r="A4" s="1">
        <v>3</v>
      </c>
      <c r="B4" s="20">
        <v>-0.28000000000000003</v>
      </c>
      <c r="C4" s="1"/>
      <c r="D4" s="1" t="s">
        <v>25</v>
      </c>
      <c r="E4" s="21">
        <f t="shared" si="0"/>
        <v>0.48</v>
      </c>
      <c r="F4" s="21">
        <f>B2</f>
        <v>-0.77</v>
      </c>
      <c r="G4" s="1">
        <v>1</v>
      </c>
      <c r="H4" s="1"/>
      <c r="I4" s="1"/>
      <c r="J4" s="1"/>
      <c r="K4" s="1"/>
      <c r="L4" s="15">
        <f t="shared" si="1"/>
        <v>7.0999999999999994E-2</v>
      </c>
      <c r="M4" s="20">
        <f t="shared" si="2"/>
        <v>-0.28000000000000003</v>
      </c>
      <c r="N4" s="1" t="s">
        <v>26</v>
      </c>
    </row>
    <row r="5" spans="1:14" ht="15.6" x14ac:dyDescent="0.35">
      <c r="A5" s="1">
        <v>4</v>
      </c>
      <c r="B5" s="20">
        <v>0.09</v>
      </c>
      <c r="C5" s="1"/>
      <c r="D5" s="1" t="s">
        <v>27</v>
      </c>
      <c r="E5" s="21">
        <f t="shared" si="0"/>
        <v>-0.28000000000000003</v>
      </c>
      <c r="F5" s="21">
        <f>B3</f>
        <v>0.48</v>
      </c>
      <c r="G5" s="21">
        <f>B2</f>
        <v>-0.77</v>
      </c>
      <c r="H5" s="1">
        <v>1</v>
      </c>
      <c r="I5" s="1"/>
      <c r="J5" s="1"/>
      <c r="K5" s="1"/>
      <c r="L5" s="15">
        <f t="shared" si="1"/>
        <v>4.299999999999999E-2</v>
      </c>
      <c r="M5" s="20">
        <f t="shared" si="2"/>
        <v>0.09</v>
      </c>
      <c r="N5" s="1" t="s">
        <v>28</v>
      </c>
    </row>
    <row r="6" spans="1:14" ht="15.6" x14ac:dyDescent="0.35">
      <c r="A6" s="1">
        <v>5</v>
      </c>
      <c r="B6" s="20">
        <v>0.03</v>
      </c>
      <c r="C6" s="1"/>
      <c r="D6" s="1" t="s">
        <v>29</v>
      </c>
      <c r="E6" s="21">
        <f t="shared" si="0"/>
        <v>0.09</v>
      </c>
      <c r="F6" s="21">
        <f>B4</f>
        <v>-0.28000000000000003</v>
      </c>
      <c r="G6" s="21">
        <f>B3</f>
        <v>0.48</v>
      </c>
      <c r="H6" s="21">
        <f>B2</f>
        <v>-0.77</v>
      </c>
      <c r="I6" s="1">
        <v>1</v>
      </c>
      <c r="J6" s="1"/>
      <c r="K6" s="1"/>
      <c r="L6" s="15">
        <f t="shared" si="1"/>
        <v>5.1999999999999991E-2</v>
      </c>
      <c r="M6" s="20">
        <f t="shared" si="2"/>
        <v>0.03</v>
      </c>
      <c r="N6" s="1" t="s">
        <v>30</v>
      </c>
    </row>
    <row r="7" spans="1:14" ht="15.6" x14ac:dyDescent="0.35">
      <c r="A7" s="1">
        <v>6</v>
      </c>
      <c r="B7" s="20">
        <v>-7.0000000000000007E-2</v>
      </c>
      <c r="C7" s="1"/>
      <c r="D7" s="1" t="s">
        <v>31</v>
      </c>
      <c r="E7" s="21">
        <f t="shared" si="0"/>
        <v>0.03</v>
      </c>
      <c r="F7" s="21">
        <f>B5</f>
        <v>0.09</v>
      </c>
      <c r="G7" s="21">
        <f>B4</f>
        <v>-0.28000000000000003</v>
      </c>
      <c r="H7" s="21">
        <f>B3</f>
        <v>0.48</v>
      </c>
      <c r="I7" s="21">
        <f>B2</f>
        <v>-0.77</v>
      </c>
      <c r="J7" s="1">
        <v>1</v>
      </c>
      <c r="K7" s="1"/>
      <c r="L7" s="15">
        <f t="shared" si="1"/>
        <v>5.4999999999999993E-2</v>
      </c>
      <c r="M7" s="20">
        <f t="shared" si="2"/>
        <v>-7.0000000000000007E-2</v>
      </c>
      <c r="N7" s="1" t="s">
        <v>32</v>
      </c>
    </row>
    <row r="8" spans="1:14" ht="15.6" x14ac:dyDescent="0.35">
      <c r="A8" s="1">
        <v>7</v>
      </c>
      <c r="B8" s="20">
        <v>0.11</v>
      </c>
      <c r="C8" s="1"/>
      <c r="D8" s="1" t="s">
        <v>33</v>
      </c>
      <c r="E8" s="21">
        <f t="shared" si="0"/>
        <v>-7.0000000000000007E-2</v>
      </c>
      <c r="F8" s="21">
        <f>B6</f>
        <v>0.03</v>
      </c>
      <c r="G8" s="21">
        <f>B5</f>
        <v>0.09</v>
      </c>
      <c r="H8" s="21">
        <f>B4</f>
        <v>-0.28000000000000003</v>
      </c>
      <c r="I8" s="21">
        <f>B3</f>
        <v>0.48</v>
      </c>
      <c r="J8" s="21">
        <f>B2</f>
        <v>-0.77</v>
      </c>
      <c r="K8" s="1">
        <v>1</v>
      </c>
      <c r="L8" s="15">
        <f t="shared" si="1"/>
        <v>4.7999999999999987E-2</v>
      </c>
      <c r="M8" s="20">
        <f t="shared" si="2"/>
        <v>0.11</v>
      </c>
      <c r="N8" s="1" t="s">
        <v>34</v>
      </c>
    </row>
    <row r="9" spans="1:14" x14ac:dyDescent="0.3">
      <c r="A9" s="1"/>
      <c r="B9" s="1"/>
      <c r="C9" s="1"/>
      <c r="D9" s="23" t="s">
        <v>35</v>
      </c>
      <c r="E9" s="24">
        <v>0.1</v>
      </c>
      <c r="F9" s="24">
        <v>0.1</v>
      </c>
      <c r="G9" s="24">
        <v>0.1</v>
      </c>
      <c r="H9" s="24">
        <v>0.1</v>
      </c>
      <c r="I9" s="24">
        <v>0.1</v>
      </c>
      <c r="J9" s="24">
        <v>0.1</v>
      </c>
      <c r="K9" s="24">
        <v>0.1</v>
      </c>
      <c r="L9" s="1"/>
      <c r="M9" s="1"/>
      <c r="N9" s="1"/>
    </row>
    <row r="10" spans="1:14" ht="18" x14ac:dyDescent="0.35">
      <c r="A10" s="1"/>
      <c r="B10" s="1"/>
      <c r="C10" s="1"/>
      <c r="D10" s="23" t="s">
        <v>36</v>
      </c>
      <c r="E10" s="25" t="s">
        <v>14</v>
      </c>
      <c r="F10" s="25" t="s">
        <v>15</v>
      </c>
      <c r="G10" s="25" t="s">
        <v>38</v>
      </c>
      <c r="H10" s="25" t="s">
        <v>39</v>
      </c>
      <c r="I10" s="25" t="s">
        <v>40</v>
      </c>
      <c r="J10" s="25" t="s">
        <v>41</v>
      </c>
      <c r="K10" s="25" t="s">
        <v>42</v>
      </c>
      <c r="L10" s="19" t="s">
        <v>37</v>
      </c>
      <c r="M10" s="1"/>
      <c r="N10" s="1"/>
    </row>
    <row r="11" spans="1:14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26" t="s">
        <v>45</v>
      </c>
      <c r="M11" s="1">
        <f>E9+F9</f>
        <v>0.2</v>
      </c>
      <c r="N11" s="1"/>
    </row>
    <row r="12" spans="1:14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26" t="s">
        <v>44</v>
      </c>
      <c r="M12" s="1">
        <f>F9-E9</f>
        <v>0</v>
      </c>
      <c r="N12" s="1"/>
    </row>
    <row r="13" spans="1:14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27" t="s">
        <v>43</v>
      </c>
      <c r="M13" s="1">
        <f>ABS(F9)</f>
        <v>0.1</v>
      </c>
      <c r="N13" s="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activeCell="Q24" sqref="Q24"/>
    </sheetView>
  </sheetViews>
  <sheetFormatPr defaultRowHeight="14.4" x14ac:dyDescent="0.3"/>
  <cols>
    <col min="1" max="1" width="3.5546875" customWidth="1"/>
    <col min="3" max="3" width="2.5546875" customWidth="1"/>
    <col min="5" max="11" width="6.109375" customWidth="1"/>
    <col min="12" max="12" width="10.5546875" customWidth="1"/>
    <col min="14" max="14" width="5.88671875" customWidth="1"/>
  </cols>
  <sheetData>
    <row r="1" spans="1:14" x14ac:dyDescent="0.3">
      <c r="A1" s="18" t="s">
        <v>16</v>
      </c>
      <c r="B1" s="18" t="s">
        <v>17</v>
      </c>
      <c r="C1" s="1"/>
      <c r="D1" s="19" t="s">
        <v>18</v>
      </c>
      <c r="E1" s="1"/>
      <c r="F1" s="1"/>
      <c r="G1" s="1"/>
      <c r="H1" s="1"/>
      <c r="I1" s="1"/>
      <c r="J1" s="1"/>
      <c r="K1" s="1"/>
      <c r="L1" s="19" t="s">
        <v>19</v>
      </c>
      <c r="M1" s="19" t="s">
        <v>20</v>
      </c>
      <c r="N1" s="1"/>
    </row>
    <row r="2" spans="1:14" ht="15.6" x14ac:dyDescent="0.35">
      <c r="A2" s="1">
        <v>1</v>
      </c>
      <c r="B2" s="20">
        <v>-0.77</v>
      </c>
      <c r="C2" s="8"/>
      <c r="D2" s="1" t="s">
        <v>21</v>
      </c>
      <c r="E2" s="1">
        <v>1</v>
      </c>
      <c r="F2" s="21">
        <f>B2</f>
        <v>-0.77</v>
      </c>
      <c r="G2" s="1"/>
      <c r="H2" s="1"/>
      <c r="I2" s="1"/>
      <c r="J2" s="1"/>
      <c r="K2" s="1"/>
      <c r="L2" s="15">
        <f>SUMPRODUCT(E2:K2,$E$9:$K$9)</f>
        <v>-0.77000000000003543</v>
      </c>
      <c r="M2" s="20">
        <f>B2</f>
        <v>-0.77</v>
      </c>
      <c r="N2" s="1" t="s">
        <v>22</v>
      </c>
    </row>
    <row r="3" spans="1:14" ht="15.6" x14ac:dyDescent="0.35">
      <c r="A3" s="1">
        <v>2</v>
      </c>
      <c r="B3" s="20">
        <v>0.48</v>
      </c>
      <c r="C3" s="1"/>
      <c r="D3" s="1" t="s">
        <v>23</v>
      </c>
      <c r="E3" s="21">
        <f t="shared" ref="E3:E8" si="0">B2</f>
        <v>-0.77</v>
      </c>
      <c r="F3" s="1">
        <v>1</v>
      </c>
      <c r="G3" s="1"/>
      <c r="H3" s="1"/>
      <c r="I3" s="1"/>
      <c r="J3" s="1"/>
      <c r="K3" s="1"/>
      <c r="L3" s="15">
        <f t="shared" ref="L3:L8" si="1">SUMPRODUCT(E3:K3,$E$9:$K$9)</f>
        <v>0.47999999999995369</v>
      </c>
      <c r="M3" s="20">
        <f t="shared" ref="M3:M8" si="2">B3</f>
        <v>0.48</v>
      </c>
      <c r="N3" s="1" t="s">
        <v>24</v>
      </c>
    </row>
    <row r="4" spans="1:14" ht="15.6" x14ac:dyDescent="0.35">
      <c r="A4" s="1">
        <v>3</v>
      </c>
      <c r="B4" s="20">
        <v>-0.28000000000000003</v>
      </c>
      <c r="C4" s="1"/>
      <c r="D4" s="1" t="s">
        <v>25</v>
      </c>
      <c r="E4" s="21">
        <f t="shared" si="0"/>
        <v>0.48</v>
      </c>
      <c r="F4" s="21">
        <f>B2</f>
        <v>-0.77</v>
      </c>
      <c r="G4" s="1">
        <v>1</v>
      </c>
      <c r="H4" s="1"/>
      <c r="I4" s="1"/>
      <c r="J4" s="1"/>
      <c r="K4" s="1"/>
      <c r="L4" s="15">
        <f t="shared" si="1"/>
        <v>-0.28000000000000924</v>
      </c>
      <c r="M4" s="20">
        <f t="shared" si="2"/>
        <v>-0.28000000000000003</v>
      </c>
      <c r="N4" s="1" t="s">
        <v>26</v>
      </c>
    </row>
    <row r="5" spans="1:14" ht="15.6" x14ac:dyDescent="0.35">
      <c r="A5" s="1">
        <v>4</v>
      </c>
      <c r="B5" s="20">
        <v>0.09</v>
      </c>
      <c r="C5" s="1"/>
      <c r="D5" s="1" t="s">
        <v>27</v>
      </c>
      <c r="E5" s="21">
        <f t="shared" si="0"/>
        <v>-0.28000000000000003</v>
      </c>
      <c r="F5" s="21">
        <f>B3</f>
        <v>0.48</v>
      </c>
      <c r="G5" s="21">
        <f>B2</f>
        <v>-0.77</v>
      </c>
      <c r="H5" s="1">
        <v>1</v>
      </c>
      <c r="I5" s="1"/>
      <c r="J5" s="1"/>
      <c r="K5" s="1"/>
      <c r="L5" s="15">
        <f t="shared" si="1"/>
        <v>9.0000000000017899E-2</v>
      </c>
      <c r="M5" s="20">
        <f t="shared" si="2"/>
        <v>0.09</v>
      </c>
      <c r="N5" s="1" t="s">
        <v>28</v>
      </c>
    </row>
    <row r="6" spans="1:14" ht="15.6" x14ac:dyDescent="0.35">
      <c r="A6" s="1">
        <v>5</v>
      </c>
      <c r="B6" s="20">
        <v>0.03</v>
      </c>
      <c r="C6" s="1"/>
      <c r="D6" s="1" t="s">
        <v>29</v>
      </c>
      <c r="E6" s="21">
        <f t="shared" si="0"/>
        <v>0.09</v>
      </c>
      <c r="F6" s="21">
        <f>B4</f>
        <v>-0.28000000000000003</v>
      </c>
      <c r="G6" s="21">
        <f>B3</f>
        <v>0.48</v>
      </c>
      <c r="H6" s="21">
        <f>B2</f>
        <v>-0.77</v>
      </c>
      <c r="I6" s="1">
        <v>1</v>
      </c>
      <c r="J6" s="1"/>
      <c r="K6" s="1"/>
      <c r="L6" s="15">
        <f t="shared" si="1"/>
        <v>2.9999999999996401E-2</v>
      </c>
      <c r="M6" s="20">
        <f t="shared" si="2"/>
        <v>0.03</v>
      </c>
      <c r="N6" s="1" t="s">
        <v>30</v>
      </c>
    </row>
    <row r="7" spans="1:14" ht="15.6" x14ac:dyDescent="0.35">
      <c r="A7" s="1">
        <v>6</v>
      </c>
      <c r="B7" s="20">
        <v>-7.0000000000000007E-2</v>
      </c>
      <c r="C7" s="1"/>
      <c r="D7" s="1" t="s">
        <v>31</v>
      </c>
      <c r="E7" s="21">
        <f t="shared" si="0"/>
        <v>0.03</v>
      </c>
      <c r="F7" s="21">
        <f>B5</f>
        <v>0.09</v>
      </c>
      <c r="G7" s="21">
        <f>B4</f>
        <v>-0.28000000000000003</v>
      </c>
      <c r="H7" s="21">
        <f>B3</f>
        <v>0.48</v>
      </c>
      <c r="I7" s="21">
        <f>B2</f>
        <v>-0.77</v>
      </c>
      <c r="J7" s="1">
        <v>1</v>
      </c>
      <c r="K7" s="1"/>
      <c r="L7" s="15">
        <f t="shared" si="1"/>
        <v>-7.0000000000008042E-2</v>
      </c>
      <c r="M7" s="20">
        <f t="shared" si="2"/>
        <v>-7.0000000000000007E-2</v>
      </c>
      <c r="N7" s="1" t="s">
        <v>32</v>
      </c>
    </row>
    <row r="8" spans="1:14" ht="15.6" x14ac:dyDescent="0.35">
      <c r="A8" s="1">
        <v>7</v>
      </c>
      <c r="B8" s="20">
        <v>0.11</v>
      </c>
      <c r="C8" s="1"/>
      <c r="D8" s="1" t="s">
        <v>33</v>
      </c>
      <c r="E8" s="21">
        <f t="shared" si="0"/>
        <v>-7.0000000000000007E-2</v>
      </c>
      <c r="F8" s="21">
        <f>B6</f>
        <v>0.03</v>
      </c>
      <c r="G8" s="21">
        <f>B5</f>
        <v>0.09</v>
      </c>
      <c r="H8" s="21">
        <f>B4</f>
        <v>-0.28000000000000003</v>
      </c>
      <c r="I8" s="21">
        <f>B3</f>
        <v>0.48</v>
      </c>
      <c r="J8" s="21">
        <f>B2</f>
        <v>-0.77</v>
      </c>
      <c r="K8" s="1">
        <v>1</v>
      </c>
      <c r="L8" s="15">
        <f t="shared" si="1"/>
        <v>0.11000000000000354</v>
      </c>
      <c r="M8" s="20">
        <f t="shared" si="2"/>
        <v>0.11</v>
      </c>
      <c r="N8" s="1" t="s">
        <v>34</v>
      </c>
    </row>
    <row r="9" spans="1:14" x14ac:dyDescent="0.3">
      <c r="A9" s="1"/>
      <c r="B9" s="1"/>
      <c r="C9" s="1"/>
      <c r="D9" s="23" t="s">
        <v>35</v>
      </c>
      <c r="E9" s="24">
        <v>-0.9835421272416387</v>
      </c>
      <c r="F9" s="24">
        <v>-0.27732743797610815</v>
      </c>
      <c r="G9" s="24">
        <v>-2.1441906165626048E-2</v>
      </c>
      <c r="H9" s="24">
        <v>-6.878489314664113E-2</v>
      </c>
      <c r="I9" s="24">
        <v>-1.8051439449795709E-3</v>
      </c>
      <c r="J9" s="24">
        <v>1.0088787381469023E-2</v>
      </c>
      <c r="K9" s="24">
        <v>4.0776711083540237E-2</v>
      </c>
      <c r="L9" s="1"/>
      <c r="M9" s="1"/>
      <c r="N9" s="1"/>
    </row>
    <row r="10" spans="1:14" ht="18" x14ac:dyDescent="0.35">
      <c r="A10" s="1"/>
      <c r="B10" s="1"/>
      <c r="C10" s="1"/>
      <c r="D10" s="23" t="s">
        <v>36</v>
      </c>
      <c r="E10" s="25" t="s">
        <v>14</v>
      </c>
      <c r="F10" s="25" t="s">
        <v>15</v>
      </c>
      <c r="G10" s="25" t="s">
        <v>38</v>
      </c>
      <c r="H10" s="25" t="s">
        <v>39</v>
      </c>
      <c r="I10" s="25" t="s">
        <v>40</v>
      </c>
      <c r="J10" s="25" t="s">
        <v>41</v>
      </c>
      <c r="K10" s="25" t="s">
        <v>42</v>
      </c>
      <c r="L10" s="19" t="s">
        <v>37</v>
      </c>
      <c r="M10" s="1"/>
      <c r="N10" s="1"/>
    </row>
    <row r="11" spans="1:14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26" t="s">
        <v>45</v>
      </c>
      <c r="M11" s="1">
        <f>E9+F9</f>
        <v>-1.2608695652177468</v>
      </c>
      <c r="N11" s="1"/>
    </row>
    <row r="12" spans="1:14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26" t="s">
        <v>44</v>
      </c>
      <c r="M12" s="1">
        <f>F9-E9</f>
        <v>0.70621468926553055</v>
      </c>
      <c r="N12" s="1"/>
    </row>
    <row r="13" spans="1:14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27" t="s">
        <v>43</v>
      </c>
      <c r="M13" s="1">
        <f>ABS(F9)</f>
        <v>0.27732743797610815</v>
      </c>
      <c r="N13" s="1"/>
    </row>
    <row r="17" spans="4:6" x14ac:dyDescent="0.3">
      <c r="D17" s="28" t="s">
        <v>46</v>
      </c>
      <c r="E17" s="28"/>
      <c r="F17" s="2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11.1.1</vt:lpstr>
      <vt:lpstr>11.2.2-4,11.2.1.1-4</vt:lpstr>
      <vt:lpstr>11.2.5</vt:lpstr>
      <vt:lpstr>11.2.6-33</vt:lpstr>
      <vt:lpstr>11.2.2.1-3</vt:lpstr>
      <vt:lpstr>11.3.1.1-5</vt:lpstr>
      <vt:lpstr>11.3.1.6</vt:lpstr>
      <vt:lpstr>11.3.2.1-2</vt:lpstr>
      <vt:lpstr>11.3.2.4</vt:lpstr>
      <vt:lpstr>11.3.3.2</vt:lpstr>
      <vt:lpstr>11.3.3.4</vt:lpstr>
      <vt:lpstr>11.3.4.3</vt:lpstr>
      <vt:lpstr>11.3.4.4</vt:lpstr>
      <vt:lpstr>11.3.4.3-4</vt:lpstr>
      <vt:lpstr>11.5.1-4</vt:lpstr>
      <vt:lpstr>11.5.6-10</vt:lpstr>
      <vt:lpstr>11.5.11-13</vt:lpstr>
      <vt:lpstr>11.6.1</vt:lpstr>
      <vt:lpstr>11.6.3</vt:lpstr>
      <vt:lpstr>11.8.1-14</vt:lpstr>
      <vt:lpstr>11.8.15-17</vt:lpstr>
      <vt:lpstr>11.8.18-22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</dc:creator>
  <cp:lastModifiedBy>branko</cp:lastModifiedBy>
  <dcterms:created xsi:type="dcterms:W3CDTF">2009-10-17T17:40:31Z</dcterms:created>
  <dcterms:modified xsi:type="dcterms:W3CDTF">2016-12-01T15:13:31Z</dcterms:modified>
</cp:coreProperties>
</file>